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s" sheetId="1" state="visible" r:id="rId3"/>
    <sheet name="Controls" sheetId="2" state="visible" r:id="rId4"/>
    <sheet name="Channels" sheetId="3" state="visible" r:id="rId5"/>
    <sheet name="Allocations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<sst xmlns="http://schemas.openxmlformats.org/spreadsheetml/2006/main" count="155" uniqueCount="129">
  <si>
    <t xml:space="preserve">Option</t>
  </si>
  <si>
    <t xml:space="preserve">Scenario</t>
  </si>
  <si>
    <t xml:space="preserve">Channel</t>
  </si>
  <si>
    <t xml:space="preserve">Direct spend (CAD)</t>
  </si>
  <si>
    <t xml:space="preserve">Uncapped QL</t>
  </si>
  <si>
    <t xml:space="preserve">Modelled QL</t>
  </si>
  <si>
    <t xml:space="preserve">Adjusted close rate</t>
  </si>
  <si>
    <t xml:space="preserve">Intake factor</t>
  </si>
  <si>
    <t xml:space="preserve">Accepted QL</t>
  </si>
  <si>
    <t xml:space="preserve">Pre-fulfilment sales</t>
  </si>
  <si>
    <t xml:space="preserve">Fulfilment factor</t>
  </si>
  <si>
    <t xml:space="preserve">Fulfilled sales</t>
  </si>
  <si>
    <t xml:space="preserve">Contribution (CAD)</t>
  </si>
  <si>
    <t xml:space="preserve">Canada Create marketing budget comparison. Fictional CAD example for a January 2027 acquisition cohort.</t>
  </si>
  <si>
    <t xml:space="preserve">Compare all nine runs below. VALID describes input consistency only. No optimiser or probability-weighted forecast is used.</t>
  </si>
  <si>
    <t xml:space="preserve">Full budget (CAD)</t>
  </si>
  <si>
    <t xml:space="preserve">Unserved QL</t>
  </si>
  <si>
    <t xml:space="preserve">Unfulfilled sales</t>
  </si>
  <si>
    <t xml:space="preserve">Net contribution (CAD)</t>
  </si>
  <si>
    <t xml:space="preserve">Scoped return</t>
  </si>
  <si>
    <t xml:space="preserve">Direct CPQL (CAD)</t>
  </si>
  <si>
    <t xml:space="preserve">Input status</t>
  </si>
  <si>
    <t xml:space="preserve">Fulfilled sales is a deterministic, capacity-capped planning quantity. Capping an average does not produce the average of capped outcomes and can overstate expected fulfilment near a binding ceiling.</t>
  </si>
  <si>
    <t xml:space="preserve">This model does not simulate uncertainty, integer delivery slots, carryover or scenario probabilities. Review variability and scheduling evidence before committing capacity.</t>
  </si>
  <si>
    <t xml:space="preserve">Net contribution subtracts direct spending and shared support once. Scoped return = net contribution / full budget; it is not ROAS, company net profit or an incremental causal return.</t>
  </si>
  <si>
    <t xml:space="preserve">Direct CPQL = direct spending / modelled qualified leads before shared intake. It excludes support. Undefined ratios display Not applicable. Negative project contribution remains a loss.</t>
  </si>
  <si>
    <t xml:space="preserve">Paste values only into amber inputs on Controls, Channels and Allocations. Input formulas are INVALID. Invalid or incomplete inputs suppress summary and channel results. Keep the fixed cell map.</t>
  </si>
  <si>
    <t xml:space="preserve">Output checks</t>
  </si>
  <si>
    <t xml:space="preserve">Intake limits</t>
  </si>
  <si>
    <t xml:space="preserve">Fulfilment limits</t>
  </si>
  <si>
    <t xml:space="preserve">Close-rate cap</t>
  </si>
  <si>
    <t xml:space="preserve">Net arithmetic</t>
  </si>
  <si>
    <t xml:space="preserve">Educational model review only. These checks are not professional financial, accounting or statistical certification. Excel desktop and Excel web have not been tested.</t>
  </si>
  <si>
    <t xml:space="preserve">Control</t>
  </si>
  <si>
    <t xml:space="preserve">Editable value</t>
  </si>
  <si>
    <t xml:space="preserve">Input rule</t>
  </si>
  <si>
    <t xml:space="preserve">Global status</t>
  </si>
  <si>
    <t xml:space="preserve">Total budget (CAD)</t>
  </si>
  <si>
    <t xml:space="preserve">Full marketing cost envelope, identical for all options.</t>
  </si>
  <si>
    <t xml:space="preserve">Shared support (CAD)</t>
  </si>
  <si>
    <t xml:space="preserve">Included once. Cannot exceed the full budget.</t>
  </si>
  <si>
    <t xml:space="preserve">Cohort start</t>
  </si>
  <si>
    <t xml:space="preserve">First enquiry cohort begins on this date.</t>
  </si>
  <si>
    <t xml:space="preserve">Cohort end</t>
  </si>
  <si>
    <t xml:space="preserve">Must be on or after cohort start.</t>
  </si>
  <si>
    <t xml:space="preserve">Outcome window (days)</t>
  </si>
  <si>
    <t xml:space="preserve">Positive whole days from each first enquiry.</t>
  </si>
  <si>
    <t xml:space="preserve">Currency</t>
  </si>
  <si>
    <t xml:space="preserve">CAD</t>
  </si>
  <si>
    <t xml:space="preserve">CAD only. No currency conversion is modelled.</t>
  </si>
  <si>
    <t xml:space="preserve">Mature-cohort review date</t>
  </si>
  <si>
    <t xml:space="preserve">On or after cohort end plus the outcome window.</t>
  </si>
  <si>
    <t xml:space="preserve">Decision owner</t>
  </si>
  <si>
    <t xml:space="preserve">Fictional business owner</t>
  </si>
  <si>
    <t xml:space="preserve">Name the person responsible for the decision.</t>
  </si>
  <si>
    <t xml:space="preserve">Cost basis</t>
  </si>
  <si>
    <t xml:space="preserve">Planning costs excluding sales tax; tax and cash timing not modelled</t>
  </si>
  <si>
    <t xml:space="preserve">State included costs, excluded taxes and cash treatment.</t>
  </si>
  <si>
    <t xml:space="preserve">Paste values only into amber inputs. Input formulas are INVALID. Calculation formulas are visible and unprotected. Save a clean copy.</t>
  </si>
  <si>
    <t xml:space="preserve">Lead-response multiplier</t>
  </si>
  <si>
    <t xml:space="preserve">Close-rate multiplier</t>
  </si>
  <si>
    <t xml:space="preserve">Contribution per project (CAD)</t>
  </si>
  <si>
    <t xml:space="preserve">Intake capacity (QL)</t>
  </si>
  <si>
    <t xml:space="preserve">Fulfilment capacity (projects)</t>
  </si>
  <si>
    <t xml:space="preserve">Evidence and limitations</t>
  </si>
  <si>
    <t xml:space="preserve">downside</t>
  </si>
  <si>
    <t xml:space="preserve">Fictional joint scenario; no probability or confidence level assigned</t>
  </si>
  <si>
    <t xml:space="preserve">baseline</t>
  </si>
  <si>
    <t xml:space="preserve">upside</t>
  </si>
  <si>
    <t xml:space="preserve">Contribution can be negative. Scenarios have no assigned probabilities. VALID means internally consistent inputs; it does not mean a reliable forecast.</t>
  </si>
  <si>
    <t xml:space="preserve">Outcome clock</t>
  </si>
  <si>
    <t xml:space="preserve">Days from first enquiry date for each opportunity acquired in the cohort</t>
  </si>
  <si>
    <t xml:space="preserve">Outcome unit</t>
  </si>
  <si>
    <t xml:space="preserve">Completed first standard project</t>
  </si>
  <si>
    <t xml:space="preserve">Source assignment rule</t>
  </si>
  <si>
    <t xml:space="preserve">One mutually exclusive channel assignment per deduplicated new opportunity; no causal claim</t>
  </si>
  <si>
    <t xml:space="preserve">Capacity basis</t>
  </si>
  <si>
    <t xml:space="preserve">Available for this cohort after existing commitments; no carryover credit</t>
  </si>
  <si>
    <t xml:space="preserve">Source: CC098 fictional example, specification revision 1.2. No account is connected. Replace assumptions and document dates, samples and limitations.</t>
  </si>
  <si>
    <t xml:space="preserve">The contribution input is net revenue less variable delivery and selling costs, before marketing. The example CAD 1,800 is CAD 4,500 less CAD 2,700.</t>
  </si>
  <si>
    <t xml:space="preserve">Scenario validation</t>
  </si>
  <si>
    <t xml:space="preserve">Lead multiplier</t>
  </si>
  <si>
    <t xml:space="preserve">Close multiplier</t>
  </si>
  <si>
    <t xml:space="preserve">Contribution</t>
  </si>
  <si>
    <t xml:space="preserve">Intake</t>
  </si>
  <si>
    <t xml:space="preserve">Fulfilment</t>
  </si>
  <si>
    <t xml:space="preserve">Evidence</t>
  </si>
  <si>
    <t xml:space="preserve">Input validation is separate from the terminal output checks on Results. Missing values remain missing; genuine zero is allowed where the rule permits.</t>
  </si>
  <si>
    <t xml:space="preserve">Channel ID</t>
  </si>
  <si>
    <t xml:space="preserve">First-band budget (CAD)</t>
  </si>
  <si>
    <t xml:space="preserve">First-band QL per CAD 1,000</t>
  </si>
  <si>
    <t xml:space="preserve">Second-band QL per CAD 1,000</t>
  </si>
  <si>
    <t xml:space="preserve">Spend ceiling (CAD)</t>
  </si>
  <si>
    <t xml:space="preserve">QL ceiling</t>
  </si>
  <si>
    <t xml:space="preserve">Base close rate</t>
  </si>
  <si>
    <t xml:space="preserve">Input owner</t>
  </si>
  <si>
    <t xml:space="preserve">search</t>
  </si>
  <si>
    <t xml:space="preserve">Fictional assumption for worked example</t>
  </si>
  <si>
    <t xml:space="preserve">Fictional marketing lead</t>
  </si>
  <si>
    <t xml:space="preserve">social</t>
  </si>
  <si>
    <t xml:space="preserve">partners</t>
  </si>
  <si>
    <t xml:space="preserve">Keep the exact search, social, partners row order. Reordered IDs invalidate all comparisons.</t>
  </si>
  <si>
    <t xml:space="preserve">Common channel status</t>
  </si>
  <si>
    <t xml:space="preserve">These two-band response yields are fictional assumptions. They are not observed response curves, platform forecasts or causal estimates. Record evidence dates, sample size and qualification policy before use.</t>
  </si>
  <si>
    <t xml:space="preserve">Field validation</t>
  </si>
  <si>
    <t xml:space="preserve">First-band budget</t>
  </si>
  <si>
    <t xml:space="preserve">First-band yield</t>
  </si>
  <si>
    <t xml:space="preserve">Second-band yield</t>
  </si>
  <si>
    <t xml:space="preserve">Spend ceiling</t>
  </si>
  <si>
    <t xml:space="preserve">Close rate</t>
  </si>
  <si>
    <t xml:space="preserve">Owner</t>
  </si>
  <si>
    <t xml:space="preserve">First-band threshold cannot exceed the channel spend ceiling. Second-band yield cannot exceed first-band yield. Spending above a ceiling is invalid, rather than clipped.</t>
  </si>
  <si>
    <t xml:space="preserve">Source: CC098 assumptions-example.json, fictional demonstration. A base close rate is the probability of an accepted opportunity closing within its outcome window.</t>
  </si>
  <si>
    <t xml:space="preserve">allocation</t>
  </si>
  <si>
    <t xml:space="preserve">Direct total (CAD)</t>
  </si>
  <si>
    <t xml:space="preserve">Budget gap (CAD)</t>
  </si>
  <si>
    <t xml:space="preserve">Channel ceilings</t>
  </si>
  <si>
    <t xml:space="preserve">A</t>
  </si>
  <si>
    <t xml:space="preserve">B</t>
  </si>
  <si>
    <t xml:space="preserve">C</t>
  </si>
  <si>
    <t xml:space="preserve">Header / ID check</t>
  </si>
  <si>
    <t xml:space="preserve">Each option uses the same full budget. Direct spending plus shared support must reconcile within CAD 0.01. The gap is positive for overspending.</t>
  </si>
  <si>
    <t xml:space="preserve">A comparison recalculates every channel and both shared capacity factors. Moving budget requires subtracting it from the funding channel and adding it to the receiving channel.</t>
  </si>
  <si>
    <t xml:space="preserve">Paste values only into amber inputs. Input formulas are INVALID. Explicit zero and channel evidence are required even with no spending.</t>
  </si>
  <si>
    <t xml:space="preserve">Search amount</t>
  </si>
  <si>
    <t xml:space="preserve">Social amount</t>
  </si>
  <si>
    <t xml:space="preserve">Partners amount</t>
  </si>
  <si>
    <t xml:space="preserve">Source: CC098 allocations-example.csv. All options and amounts are fictional. No part of this workbook executes or authorises a live budget change.</t>
  </si>
  <si>
    <t xml:space="preserve">Do not insert or sort rows or columns. The fixed cell map supports exactly three options, three scenarios and three channels.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</si>
</sst>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(#,##0.00\);0.00"/>
    <numFmt numFmtId="166" formatCode="0.00%;\(0.00%\);0.00%"/>
    <numFmt numFmtId="167" formatCode="yyyy\-mm\-dd"/>
    <numFmt numFmtId="168" formatCode="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82A42"/>
      <name val="Arial"/>
      <family val="0"/>
      <charset val="1"/>
    </font>
    <font>
      <b val="true"/>
      <sz val="15"/>
      <color rgb="FF182A42"/>
      <name val="Arial"/>
      <family val="0"/>
      <charset val="1"/>
    </font>
    <font>
      <sz val="11"/>
      <color rgb="FF536176"/>
      <name val="Arial"/>
      <family val="0"/>
      <charset val="1"/>
    </font>
    <font>
      <b val="true"/>
      <sz val="11"/>
      <color rgb="FF182A42"/>
      <name val="Arial"/>
      <family val="0"/>
      <charset val="1"/>
    </font>
    <font>
      <sz val="11"/>
      <color rgb="FF1859A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82A42"/>
        <bgColor rgb="FF003366"/>
      </patternFill>
    </fill>
    <fill>
      <patternFill patternType="solid">
        <fgColor rgb="FFEDF1F5"/>
        <bgColor rgb="FFFCE8E6"/>
      </patternFill>
    </fill>
    <fill>
      <patternFill patternType="solid">
        <fgColor rgb="FFFFF2CC"/>
        <bgColor rgb="FFFCE8E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/>
      <top/>
      <bottom/>
      <diagonal/>
    </border>
    <border diagonalUp="false" diagonalDown="false">
      <left/>
      <right/>
      <top/>
      <bottom style="thin">
        <color rgb="FFC5CCD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3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1"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  <dxf>
      <font>
        <b val="1"/>
        <color rgb="FFAA2435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CCD5"/>
      <rgbColor rgb="FF808080"/>
      <rgbColor rgb="FF9999FF"/>
      <rgbColor rgb="FFAA2435"/>
      <rgbColor rgb="FFFFF2CC"/>
      <rgbColor rgb="FFEDF1F5"/>
      <rgbColor rgb="FF660066"/>
      <rgbColor rgb="FFFF8080"/>
      <rgbColor rgb="FF1859A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8E6"/>
      <rgbColor rgb="FF99CCFF"/>
      <rgbColor rgb="FFFF99CC"/>
      <rgbColor rgb="FFCC99FF"/>
      <rgbColor rgb="FFD6C6A5"/>
      <rgbColor rgb="FF3366FF"/>
      <rgbColor rgb="FF33CCCC"/>
      <rgbColor rgb="FF99CC00"/>
      <rgbColor rgb="FFFFCC00"/>
      <rgbColor rgb="FFFF9900"/>
      <rgbColor rgb="FFFF6600"/>
      <rgbColor rgb="FF536176"/>
      <rgbColor rgb="FF969696"/>
      <rgbColor rgb="FF003366"/>
      <rgbColor rgb="FF339966"/>
      <rgbColor rgb="FF003300"/>
      <rgbColor rgb="FF333300"/>
      <rgbColor rgb="FF993300"/>
      <rgbColor rgb="FF993366"/>
      <rgbColor rgb="FF274B72"/>
      <rgbColor rgb="FF182A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82A42"/>
    <pageSetUpPr fitToPage="false"/>
  </sheetPr>
  <dimension ref="A1:N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6"/>
    <col collapsed="false" customWidth="true" hidden="false" outlineLevel="0" max="14" min="4" style="0" width="18"/>
  </cols>
  <sheetData>
    <row r="1" customFormat="false" ht="60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/>
    </row>
    <row r="2" customFormat="false" ht="25" hidden="false" customHeight="true" outlineLevel="0" collapsed="false">
      <c r="A2" s="4" t="str">
        <f aca="false">IFERROR(Allocations!$A$2,"INVALID")</f>
        <v>A</v>
      </c>
      <c r="B2" s="4" t="str">
        <f aca="false">IFERROR(Controls!$A$13,"INVALID")</f>
        <v>downside</v>
      </c>
      <c r="C2" s="4" t="str">
        <f aca="false">IFERROR(Channels!A2,"INVALID")</f>
        <v>search</v>
      </c>
      <c r="D2" s="5" t="n">
        <f aca="false">IF($N$34="VALID",Allocations!B2,$N$34)</f>
        <v>6000</v>
      </c>
      <c r="E2" s="5" t="n">
        <f aca="false">IF($N$34="VALID",(MIN(D2,Channels!B2)*Channels!C2+MAX(0,D2-Channels!B2)*Channels!D2)/1000*Controls!$B$13,$N$34)</f>
        <v>37.5</v>
      </c>
      <c r="F2" s="5" t="n">
        <f aca="false">IF($N$34="VALID",MIN(Channels!F2,E2),$N$34)</f>
        <v>37.5</v>
      </c>
      <c r="G2" s="6" t="n">
        <f aca="false">IF($N$34="VALID",MIN(1,Channels!G2*Controls!$C$13),$N$34)</f>
        <v>0.24</v>
      </c>
      <c r="H2" s="6" t="n">
        <f aca="false">IF($N$34="VALID",IF(SUM($F$2:$F$4)=0,0,MIN(1,Controls!$E$13/SUM($F$2:$F$4))),$N$34)</f>
        <v>0.930232558139535</v>
      </c>
      <c r="I2" s="5" t="n">
        <f aca="false">IF($N$34="VALID",F2*H2,$N$34)</f>
        <v>34.8837209302326</v>
      </c>
      <c r="J2" s="5" t="n">
        <f aca="false">IF($N$34="VALID",I2*G2,$N$34)</f>
        <v>8.37209302325581</v>
      </c>
      <c r="K2" s="6" t="n">
        <f aca="false">IF($N$34="VALID",IF(SUM($J$2:$J$4)=0,0,MIN(1,Controls!$F$13/SUM($J$2:$J$4))),$N$34)</f>
        <v>1</v>
      </c>
      <c r="L2" s="5" t="n">
        <f aca="false">IF($N$34="VALID",J2*K2,$N$34)</f>
        <v>8.37209302325581</v>
      </c>
      <c r="M2" s="5" t="n">
        <f aca="false">IF($N$34="VALID",L2*Controls!$D$13,$N$34)</f>
        <v>12558.1395348837</v>
      </c>
      <c r="N2" s="4"/>
    </row>
    <row r="3" customFormat="false" ht="25" hidden="false" customHeight="true" outlineLevel="0" collapsed="false">
      <c r="A3" s="4" t="str">
        <f aca="false">IFERROR(Allocations!$A$2,"INVALID")</f>
        <v>A</v>
      </c>
      <c r="B3" s="4" t="str">
        <f aca="false">IFERROR(Controls!$A$13,"INVALID")</f>
        <v>downside</v>
      </c>
      <c r="C3" s="4" t="str">
        <f aca="false">IFERROR(Channels!A3,"INVALID")</f>
        <v>social</v>
      </c>
      <c r="D3" s="5" t="n">
        <f aca="false">IF($N$34="VALID",Allocations!C2,$N$34)</f>
        <v>3000</v>
      </c>
      <c r="E3" s="5" t="n">
        <f aca="false">IF($N$34="VALID",(MIN(D3,Channels!B3)*Channels!C3+MAX(0,D3-Channels!B3)*Channels!D3)/1000*Controls!$B$13,$N$34)</f>
        <v>18</v>
      </c>
      <c r="F3" s="5" t="n">
        <f aca="false">IF($N$34="VALID",MIN(Channels!F3,E3),$N$34)</f>
        <v>18</v>
      </c>
      <c r="G3" s="6" t="n">
        <f aca="false">IF($N$34="VALID",MIN(1,Channels!G3*Controls!$C$13),$N$34)</f>
        <v>0.16</v>
      </c>
      <c r="H3" s="6" t="n">
        <f aca="false">IF($N$34="VALID",$H$2,$N$34)</f>
        <v>0.930232558139535</v>
      </c>
      <c r="I3" s="5" t="n">
        <f aca="false">IF($N$34="VALID",F3*H3,$N$34)</f>
        <v>16.7441860465116</v>
      </c>
      <c r="J3" s="5" t="n">
        <f aca="false">IF($N$34="VALID",I3*G3,$N$34)</f>
        <v>2.67906976744186</v>
      </c>
      <c r="K3" s="6" t="n">
        <f aca="false">IF($N$34="VALID",$K$2,$N$34)</f>
        <v>1</v>
      </c>
      <c r="L3" s="5" t="n">
        <f aca="false">IF($N$34="VALID",J3*K3,$N$34)</f>
        <v>2.67906976744186</v>
      </c>
      <c r="M3" s="5" t="n">
        <f aca="false">IF($N$34="VALID",L3*Controls!$D$13,$N$34)</f>
        <v>4018.60465116279</v>
      </c>
      <c r="N3" s="4"/>
    </row>
    <row r="4" customFormat="false" ht="25" hidden="false" customHeight="true" outlineLevel="0" collapsed="false">
      <c r="A4" s="7" t="str">
        <f aca="false">IFERROR(Allocations!$A$2,"INVALID")</f>
        <v>A</v>
      </c>
      <c r="B4" s="7" t="str">
        <f aca="false">IFERROR(Controls!$A$13,"INVALID")</f>
        <v>downside</v>
      </c>
      <c r="C4" s="7" t="str">
        <f aca="false">IFERROR(Channels!A4,"INVALID")</f>
        <v>partners</v>
      </c>
      <c r="D4" s="8" t="n">
        <f aca="false">IF($N$34="VALID",Allocations!D2,$N$34)</f>
        <v>1000</v>
      </c>
      <c r="E4" s="8" t="n">
        <f aca="false">IF($N$34="VALID",(MIN(D4,Channels!B4)*Channels!C4+MAX(0,D4-Channels!B4)*Channels!D4)/1000*Controls!$B$13,$N$34)</f>
        <v>9</v>
      </c>
      <c r="F4" s="8" t="n">
        <f aca="false">IF($N$34="VALID",MIN(Channels!F4,E4),$N$34)</f>
        <v>9</v>
      </c>
      <c r="G4" s="9" t="n">
        <f aca="false">IF($N$34="VALID",MIN(1,Channels!G4*Controls!$C$13),$N$34)</f>
        <v>0.2</v>
      </c>
      <c r="H4" s="9" t="n">
        <f aca="false">IF($N$34="VALID",$H$2,$N$34)</f>
        <v>0.930232558139535</v>
      </c>
      <c r="I4" s="8" t="n">
        <f aca="false">IF($N$34="VALID",F4*H4,$N$34)</f>
        <v>8.37209302325582</v>
      </c>
      <c r="J4" s="8" t="n">
        <f aca="false">IF($N$34="VALID",I4*G4,$N$34)</f>
        <v>1.67441860465116</v>
      </c>
      <c r="K4" s="9" t="n">
        <f aca="false">IF($N$34="VALID",$K$2,$N$34)</f>
        <v>1</v>
      </c>
      <c r="L4" s="8" t="n">
        <f aca="false">IF($N$34="VALID",J4*K4,$N$34)</f>
        <v>1.67441860465116</v>
      </c>
      <c r="M4" s="8" t="n">
        <f aca="false">IF($N$34="VALID",L4*Controls!$D$13,$N$34)</f>
        <v>2511.62790697674</v>
      </c>
      <c r="N4" s="4"/>
    </row>
    <row r="5" customFormat="false" ht="25" hidden="false" customHeight="true" outlineLevel="0" collapsed="false">
      <c r="A5" s="10" t="str">
        <f aca="false">IFERROR(Allocations!$A$2,"INVALID")</f>
        <v>A</v>
      </c>
      <c r="B5" s="10" t="str">
        <f aca="false">IFERROR(Controls!$A$14,"INVALID")</f>
        <v>baseline</v>
      </c>
      <c r="C5" s="10" t="str">
        <f aca="false">IFERROR(Channels!A2,"INVALID")</f>
        <v>search</v>
      </c>
      <c r="D5" s="11" t="n">
        <f aca="false">IF($N$35="VALID",Allocations!B2,$N$35)</f>
        <v>6000</v>
      </c>
      <c r="E5" s="11" t="n">
        <f aca="false">IF($N$35="VALID",(MIN(D5,Channels!B2)*Channels!C2+MAX(0,D5-Channels!B2)*Channels!D2)/1000*Controls!$B$14,$N$35)</f>
        <v>50</v>
      </c>
      <c r="F5" s="11" t="n">
        <f aca="false">IF($N$35="VALID",MIN(Channels!F2,E5),$N$35)</f>
        <v>50</v>
      </c>
      <c r="G5" s="12" t="n">
        <f aca="false">IF($N$35="VALID",MIN(1,Channels!G2*Controls!$C$14),$N$35)</f>
        <v>0.3</v>
      </c>
      <c r="H5" s="12" t="n">
        <f aca="false">IF($N$35="VALID",IF(SUM($F$5:$F$7)=0,0,MIN(1,Controls!$E$14/SUM($F$5:$F$7))),$N$35)</f>
        <v>0.930232558139535</v>
      </c>
      <c r="I5" s="11" t="n">
        <f aca="false">IF($N$35="VALID",F5*H5,$N$35)</f>
        <v>46.5116279069767</v>
      </c>
      <c r="J5" s="11" t="n">
        <f aca="false">IF($N$35="VALID",I5*G5,$N$35)</f>
        <v>13.953488372093</v>
      </c>
      <c r="K5" s="12" t="n">
        <f aca="false">IF($N$35="VALID",IF(SUM($J$5:$J$7)=0,0,MIN(1,Controls!$F$14/SUM($J$5:$J$7))),$N$35)</f>
        <v>1</v>
      </c>
      <c r="L5" s="11" t="n">
        <f aca="false">IF($N$35="VALID",J5*K5,$N$35)</f>
        <v>13.953488372093</v>
      </c>
      <c r="M5" s="11" t="n">
        <f aca="false">IF($N$35="VALID",L5*Controls!$D$14,$N$35)</f>
        <v>25116.2790697674</v>
      </c>
      <c r="N5" s="4"/>
    </row>
    <row r="6" customFormat="false" ht="25" hidden="false" customHeight="true" outlineLevel="0" collapsed="false">
      <c r="A6" s="10" t="str">
        <f aca="false">IFERROR(Allocations!$A$2,"INVALID")</f>
        <v>A</v>
      </c>
      <c r="B6" s="10" t="str">
        <f aca="false">IFERROR(Controls!$A$14,"INVALID")</f>
        <v>baseline</v>
      </c>
      <c r="C6" s="10" t="str">
        <f aca="false">IFERROR(Channels!A3,"INVALID")</f>
        <v>social</v>
      </c>
      <c r="D6" s="11" t="n">
        <f aca="false">IF($N$35="VALID",Allocations!C2,$N$35)</f>
        <v>3000</v>
      </c>
      <c r="E6" s="11" t="n">
        <f aca="false">IF($N$35="VALID",(MIN(D6,Channels!B3)*Channels!C3+MAX(0,D6-Channels!B3)*Channels!D3)/1000*Controls!$B$14,$N$35)</f>
        <v>24</v>
      </c>
      <c r="F6" s="11" t="n">
        <f aca="false">IF($N$35="VALID",MIN(Channels!F3,E6),$N$35)</f>
        <v>24</v>
      </c>
      <c r="G6" s="12" t="n">
        <f aca="false">IF($N$35="VALID",MIN(1,Channels!G3*Controls!$C$14),$N$35)</f>
        <v>0.2</v>
      </c>
      <c r="H6" s="12" t="n">
        <f aca="false">IF($N$35="VALID",$H$5,$N$35)</f>
        <v>0.930232558139535</v>
      </c>
      <c r="I6" s="11" t="n">
        <f aca="false">IF($N$35="VALID",F6*H6,$N$35)</f>
        <v>22.3255813953488</v>
      </c>
      <c r="J6" s="11" t="n">
        <f aca="false">IF($N$35="VALID",I6*G6,$N$35)</f>
        <v>4.46511627906977</v>
      </c>
      <c r="K6" s="12" t="n">
        <f aca="false">IF($N$35="VALID",$K$5,$N$35)</f>
        <v>1</v>
      </c>
      <c r="L6" s="11" t="n">
        <f aca="false">IF($N$35="VALID",J6*K6,$N$35)</f>
        <v>4.46511627906977</v>
      </c>
      <c r="M6" s="11" t="n">
        <f aca="false">IF($N$35="VALID",L6*Controls!$D$14,$N$35)</f>
        <v>8037.20930232558</v>
      </c>
      <c r="N6" s="4"/>
    </row>
    <row r="7" customFormat="false" ht="25" hidden="false" customHeight="true" outlineLevel="0" collapsed="false">
      <c r="A7" s="13" t="str">
        <f aca="false">IFERROR(Allocations!$A$2,"INVALID")</f>
        <v>A</v>
      </c>
      <c r="B7" s="13" t="str">
        <f aca="false">IFERROR(Controls!$A$14,"INVALID")</f>
        <v>baseline</v>
      </c>
      <c r="C7" s="13" t="str">
        <f aca="false">IFERROR(Channels!A4,"INVALID")</f>
        <v>partners</v>
      </c>
      <c r="D7" s="14" t="n">
        <f aca="false">IF($N$35="VALID",Allocations!D2,$N$35)</f>
        <v>1000</v>
      </c>
      <c r="E7" s="14" t="n">
        <f aca="false">IF($N$35="VALID",(MIN(D7,Channels!B4)*Channels!C4+MAX(0,D7-Channels!B4)*Channels!D4)/1000*Controls!$B$14,$N$35)</f>
        <v>12</v>
      </c>
      <c r="F7" s="14" t="n">
        <f aca="false">IF($N$35="VALID",MIN(Channels!F4,E7),$N$35)</f>
        <v>12</v>
      </c>
      <c r="G7" s="15" t="n">
        <f aca="false">IF($N$35="VALID",MIN(1,Channels!G4*Controls!$C$14),$N$35)</f>
        <v>0.25</v>
      </c>
      <c r="H7" s="15" t="n">
        <f aca="false">IF($N$35="VALID",$H$5,$N$35)</f>
        <v>0.930232558139535</v>
      </c>
      <c r="I7" s="14" t="n">
        <f aca="false">IF($N$35="VALID",F7*H7,$N$35)</f>
        <v>11.1627906976744</v>
      </c>
      <c r="J7" s="14" t="n">
        <f aca="false">IF($N$35="VALID",I7*G7,$N$35)</f>
        <v>2.7906976744186</v>
      </c>
      <c r="K7" s="15" t="n">
        <f aca="false">IF($N$35="VALID",$K$5,$N$35)</f>
        <v>1</v>
      </c>
      <c r="L7" s="14" t="n">
        <f aca="false">IF($N$35="VALID",J7*K7,$N$35)</f>
        <v>2.7906976744186</v>
      </c>
      <c r="M7" s="14" t="n">
        <f aca="false">IF($N$35="VALID",L7*Controls!$D$14,$N$35)</f>
        <v>5023.25581395349</v>
      </c>
      <c r="N7" s="4"/>
    </row>
    <row r="8" customFormat="false" ht="25" hidden="false" customHeight="true" outlineLevel="0" collapsed="false">
      <c r="A8" s="4" t="str">
        <f aca="false">IFERROR(Allocations!$A$2,"INVALID")</f>
        <v>A</v>
      </c>
      <c r="B8" s="4" t="str">
        <f aca="false">IFERROR(Controls!$A$15,"INVALID")</f>
        <v>upside</v>
      </c>
      <c r="C8" s="4" t="str">
        <f aca="false">IFERROR(Channels!A2,"INVALID")</f>
        <v>search</v>
      </c>
      <c r="D8" s="5" t="n">
        <f aca="false">IF($N$36="VALID",Allocations!B2,$N$36)</f>
        <v>6000</v>
      </c>
      <c r="E8" s="5" t="n">
        <f aca="false">IF($N$36="VALID",(MIN(D8,Channels!B2)*Channels!C2+MAX(0,D8-Channels!B2)*Channels!D2)/1000*Controls!$B$15,$N$36)</f>
        <v>62.5</v>
      </c>
      <c r="F8" s="5" t="n">
        <f aca="false">IF($N$36="VALID",MIN(Channels!F2,E8),$N$36)</f>
        <v>60</v>
      </c>
      <c r="G8" s="6" t="n">
        <f aca="false">IF($N$36="VALID",MIN(1,Channels!G2*Controls!$C$15),$N$36)</f>
        <v>0.36</v>
      </c>
      <c r="H8" s="6" t="n">
        <f aca="false">IF($N$36="VALID",IF(SUM($F$8:$F$10)=0,0,MIN(1,Controls!$E$15/SUM($F$8:$F$10))),$N$36)</f>
        <v>0.761904761904762</v>
      </c>
      <c r="I8" s="5" t="n">
        <f aca="false">IF($N$36="VALID",F8*H8,$N$36)</f>
        <v>45.7142857142857</v>
      </c>
      <c r="J8" s="5" t="n">
        <f aca="false">IF($N$36="VALID",I8*G8,$N$36)</f>
        <v>16.4571428571429</v>
      </c>
      <c r="K8" s="6" t="n">
        <f aca="false">IF($N$36="VALID",IF(SUM($J$8:$J$10)=0,0,MIN(1,Controls!$F$15/SUM($J$8:$J$10))),$N$36)</f>
        <v>0.867117117117117</v>
      </c>
      <c r="L8" s="5" t="n">
        <f aca="false">IF($N$36="VALID",J8*K8,$N$36)</f>
        <v>14.2702702702703</v>
      </c>
      <c r="M8" s="5" t="n">
        <f aca="false">IF($N$36="VALID",L8*Controls!$D$15,$N$36)</f>
        <v>28540.5405405405</v>
      </c>
      <c r="N8" s="4"/>
    </row>
    <row r="9" customFormat="false" ht="25" hidden="false" customHeight="true" outlineLevel="0" collapsed="false">
      <c r="A9" s="4" t="str">
        <f aca="false">IFERROR(Allocations!$A$2,"INVALID")</f>
        <v>A</v>
      </c>
      <c r="B9" s="4" t="str">
        <f aca="false">IFERROR(Controls!$A$15,"INVALID")</f>
        <v>upside</v>
      </c>
      <c r="C9" s="4" t="str">
        <f aca="false">IFERROR(Channels!A3,"INVALID")</f>
        <v>social</v>
      </c>
      <c r="D9" s="5" t="n">
        <f aca="false">IF($N$36="VALID",Allocations!C2,$N$36)</f>
        <v>3000</v>
      </c>
      <c r="E9" s="5" t="n">
        <f aca="false">IF($N$36="VALID",(MIN(D9,Channels!B3)*Channels!C3+MAX(0,D9-Channels!B3)*Channels!D3)/1000*Controls!$B$15,$N$36)</f>
        <v>30</v>
      </c>
      <c r="F9" s="5" t="n">
        <f aca="false">IF($N$36="VALID",MIN(Channels!F3,E9),$N$36)</f>
        <v>30</v>
      </c>
      <c r="G9" s="6" t="n">
        <f aca="false">IF($N$36="VALID",MIN(1,Channels!G3*Controls!$C$15),$N$36)</f>
        <v>0.24</v>
      </c>
      <c r="H9" s="6" t="n">
        <f aca="false">IF($N$36="VALID",$H$8,$N$36)</f>
        <v>0.761904761904762</v>
      </c>
      <c r="I9" s="5" t="n">
        <f aca="false">IF($N$36="VALID",F9*H9,$N$36)</f>
        <v>22.8571428571429</v>
      </c>
      <c r="J9" s="5" t="n">
        <f aca="false">IF($N$36="VALID",I9*G9,$N$36)</f>
        <v>5.48571428571429</v>
      </c>
      <c r="K9" s="6" t="n">
        <f aca="false">IF($N$36="VALID",$K$8,$N$36)</f>
        <v>0.867117117117117</v>
      </c>
      <c r="L9" s="5" t="n">
        <f aca="false">IF($N$36="VALID",J9*K9,$N$36)</f>
        <v>4.75675675675676</v>
      </c>
      <c r="M9" s="5" t="n">
        <f aca="false">IF($N$36="VALID",L9*Controls!$D$15,$N$36)</f>
        <v>9513.51351351351</v>
      </c>
      <c r="N9" s="4"/>
    </row>
    <row r="10" customFormat="false" ht="25" hidden="false" customHeight="true" outlineLevel="0" collapsed="false">
      <c r="A10" s="7" t="str">
        <f aca="false">IFERROR(Allocations!$A$2,"INVALID")</f>
        <v>A</v>
      </c>
      <c r="B10" s="7" t="str">
        <f aca="false">IFERROR(Controls!$A$15,"INVALID")</f>
        <v>upside</v>
      </c>
      <c r="C10" s="7" t="str">
        <f aca="false">IFERROR(Channels!A4,"INVALID")</f>
        <v>partners</v>
      </c>
      <c r="D10" s="8" t="n">
        <f aca="false">IF($N$36="VALID",Allocations!D2,$N$36)</f>
        <v>1000</v>
      </c>
      <c r="E10" s="8" t="n">
        <f aca="false">IF($N$36="VALID",(MIN(D10,Channels!B4)*Channels!C4+MAX(0,D10-Channels!B4)*Channels!D4)/1000*Controls!$B$15,$N$36)</f>
        <v>15</v>
      </c>
      <c r="F10" s="8" t="n">
        <f aca="false">IF($N$36="VALID",MIN(Channels!F4,E10),$N$36)</f>
        <v>15</v>
      </c>
      <c r="G10" s="9" t="n">
        <f aca="false">IF($N$36="VALID",MIN(1,Channels!G4*Controls!$C$15),$N$36)</f>
        <v>0.3</v>
      </c>
      <c r="H10" s="9" t="n">
        <f aca="false">IF($N$36="VALID",$H$8,$N$36)</f>
        <v>0.761904761904762</v>
      </c>
      <c r="I10" s="8" t="n">
        <f aca="false">IF($N$36="VALID",F10*H10,$N$36)</f>
        <v>11.4285714285714</v>
      </c>
      <c r="J10" s="8" t="n">
        <f aca="false">IF($N$36="VALID",I10*G10,$N$36)</f>
        <v>3.42857142857143</v>
      </c>
      <c r="K10" s="9" t="n">
        <f aca="false">IF($N$36="VALID",$K$8,$N$36)</f>
        <v>0.867117117117117</v>
      </c>
      <c r="L10" s="8" t="n">
        <f aca="false">IF($N$36="VALID",J10*K10,$N$36)</f>
        <v>2.97297297297297</v>
      </c>
      <c r="M10" s="8" t="n">
        <f aca="false">IF($N$36="VALID",L10*Controls!$D$15,$N$36)</f>
        <v>5945.94594594595</v>
      </c>
      <c r="N10" s="4"/>
    </row>
    <row r="11" customFormat="false" ht="25" hidden="false" customHeight="true" outlineLevel="0" collapsed="false">
      <c r="A11" s="4" t="str">
        <f aca="false">IFERROR(Allocations!$A$3,"INVALID")</f>
        <v>B</v>
      </c>
      <c r="B11" s="4" t="str">
        <f aca="false">IFERROR(Controls!$A$13,"INVALID")</f>
        <v>downside</v>
      </c>
      <c r="C11" s="4" t="str">
        <f aca="false">IFERROR(Channels!A2,"INVALID")</f>
        <v>search</v>
      </c>
      <c r="D11" s="5" t="n">
        <f aca="false">IF($N$37="VALID",Allocations!B3,$N$37)</f>
        <v>4000</v>
      </c>
      <c r="E11" s="5" t="n">
        <f aca="false">IF($N$37="VALID",(MIN(D11,Channels!B2)*Channels!C2+MAX(0,D11-Channels!B2)*Channels!D2)/1000*Controls!$B$13,$N$37)</f>
        <v>30</v>
      </c>
      <c r="F11" s="5" t="n">
        <f aca="false">IF($N$37="VALID",MIN(Channels!F2,E11),$N$37)</f>
        <v>30</v>
      </c>
      <c r="G11" s="6" t="n">
        <f aca="false">IF($N$37="VALID",MIN(1,Channels!G2*Controls!$C$13),$N$37)</f>
        <v>0.24</v>
      </c>
      <c r="H11" s="6" t="n">
        <f aca="false">IF($N$37="VALID",IF(SUM($F$11:$F$13)=0,0,MIN(1,Controls!$E$13/SUM($F$11:$F$13))),$N$37)</f>
        <v>0.930232558139535</v>
      </c>
      <c r="I11" s="5" t="n">
        <f aca="false">IF($N$37="VALID",F11*H11,$N$37)</f>
        <v>27.906976744186</v>
      </c>
      <c r="J11" s="5" t="n">
        <f aca="false">IF($N$37="VALID",I11*G11,$N$37)</f>
        <v>6.69767441860465</v>
      </c>
      <c r="K11" s="6" t="n">
        <f aca="false">IF($N$37="VALID",IF(SUM($J$11:$J$13)=0,0,MIN(1,Controls!$F$13/SUM($J$11:$J$13))),$N$37)</f>
        <v>1</v>
      </c>
      <c r="L11" s="5" t="n">
        <f aca="false">IF($N$37="VALID",J11*K11,$N$37)</f>
        <v>6.69767441860465</v>
      </c>
      <c r="M11" s="5" t="n">
        <f aca="false">IF($N$37="VALID",L11*Controls!$D$13,$N$37)</f>
        <v>10046.511627907</v>
      </c>
      <c r="N11" s="4"/>
    </row>
    <row r="12" customFormat="false" ht="25" hidden="false" customHeight="true" outlineLevel="0" collapsed="false">
      <c r="A12" s="4" t="str">
        <f aca="false">IFERROR(Allocations!$A$3,"INVALID")</f>
        <v>B</v>
      </c>
      <c r="B12" s="4" t="str">
        <f aca="false">IFERROR(Controls!$A$13,"INVALID")</f>
        <v>downside</v>
      </c>
      <c r="C12" s="4" t="str">
        <f aca="false">IFERROR(Channels!A3,"INVALID")</f>
        <v>social</v>
      </c>
      <c r="D12" s="5" t="n">
        <f aca="false">IF($N$37="VALID",Allocations!C3,$N$37)</f>
        <v>4000</v>
      </c>
      <c r="E12" s="5" t="n">
        <f aca="false">IF($N$37="VALID",(MIN(D12,Channels!B3)*Channels!C3+MAX(0,D12-Channels!B3)*Channels!D3)/1000*Controls!$B$13,$N$37)</f>
        <v>21</v>
      </c>
      <c r="F12" s="5" t="n">
        <f aca="false">IF($N$37="VALID",MIN(Channels!F3,E12),$N$37)</f>
        <v>21</v>
      </c>
      <c r="G12" s="6" t="n">
        <f aca="false">IF($N$37="VALID",MIN(1,Channels!G3*Controls!$C$13),$N$37)</f>
        <v>0.16</v>
      </c>
      <c r="H12" s="6" t="n">
        <f aca="false">IF($N$37="VALID",$H$11,$N$37)</f>
        <v>0.930232558139535</v>
      </c>
      <c r="I12" s="5" t="n">
        <f aca="false">IF($N$37="VALID",F12*H12,$N$37)</f>
        <v>19.5348837209302</v>
      </c>
      <c r="J12" s="5" t="n">
        <f aca="false">IF($N$37="VALID",I12*G12,$N$37)</f>
        <v>3.12558139534884</v>
      </c>
      <c r="K12" s="6" t="n">
        <f aca="false">IF($N$37="VALID",$K$11,$N$37)</f>
        <v>1</v>
      </c>
      <c r="L12" s="5" t="n">
        <f aca="false">IF($N$37="VALID",J12*K12,$N$37)</f>
        <v>3.12558139534884</v>
      </c>
      <c r="M12" s="5" t="n">
        <f aca="false">IF($N$37="VALID",L12*Controls!$D$13,$N$37)</f>
        <v>4688.37209302326</v>
      </c>
      <c r="N12" s="4"/>
    </row>
    <row r="13" customFormat="false" ht="25" hidden="false" customHeight="true" outlineLevel="0" collapsed="false">
      <c r="A13" s="7" t="str">
        <f aca="false">IFERROR(Allocations!$A$3,"INVALID")</f>
        <v>B</v>
      </c>
      <c r="B13" s="7" t="str">
        <f aca="false">IFERROR(Controls!$A$13,"INVALID")</f>
        <v>downside</v>
      </c>
      <c r="C13" s="7" t="str">
        <f aca="false">IFERROR(Channels!A4,"INVALID")</f>
        <v>partners</v>
      </c>
      <c r="D13" s="8" t="n">
        <f aca="false">IF($N$37="VALID",Allocations!D3,$N$37)</f>
        <v>2000</v>
      </c>
      <c r="E13" s="8" t="n">
        <f aca="false">IF($N$37="VALID",(MIN(D13,Channels!B4)*Channels!C4+MAX(0,D13-Channels!B4)*Channels!D4)/1000*Controls!$B$13,$N$37)</f>
        <v>13.5</v>
      </c>
      <c r="F13" s="8" t="n">
        <f aca="false">IF($N$37="VALID",MIN(Channels!F4,E13),$N$37)</f>
        <v>13.5</v>
      </c>
      <c r="G13" s="9" t="n">
        <f aca="false">IF($N$37="VALID",MIN(1,Channels!G4*Controls!$C$13),$N$37)</f>
        <v>0.2</v>
      </c>
      <c r="H13" s="9" t="n">
        <f aca="false">IF($N$37="VALID",$H$11,$N$37)</f>
        <v>0.930232558139535</v>
      </c>
      <c r="I13" s="8" t="n">
        <f aca="false">IF($N$37="VALID",F13*H13,$N$37)</f>
        <v>12.5581395348837</v>
      </c>
      <c r="J13" s="8" t="n">
        <f aca="false">IF($N$37="VALID",I13*G13,$N$37)</f>
        <v>2.51162790697674</v>
      </c>
      <c r="K13" s="9" t="n">
        <f aca="false">IF($N$37="VALID",$K$11,$N$37)</f>
        <v>1</v>
      </c>
      <c r="L13" s="8" t="n">
        <f aca="false">IF($N$37="VALID",J13*K13,$N$37)</f>
        <v>2.51162790697674</v>
      </c>
      <c r="M13" s="8" t="n">
        <f aca="false">IF($N$37="VALID",L13*Controls!$D$13,$N$37)</f>
        <v>3767.44186046512</v>
      </c>
      <c r="N13" s="4"/>
    </row>
    <row r="14" customFormat="false" ht="25" hidden="false" customHeight="true" outlineLevel="0" collapsed="false">
      <c r="A14" s="10" t="str">
        <f aca="false">IFERROR(Allocations!$A$3,"INVALID")</f>
        <v>B</v>
      </c>
      <c r="B14" s="10" t="str">
        <f aca="false">IFERROR(Controls!$A$14,"INVALID")</f>
        <v>baseline</v>
      </c>
      <c r="C14" s="10" t="str">
        <f aca="false">IFERROR(Channels!A2,"INVALID")</f>
        <v>search</v>
      </c>
      <c r="D14" s="11" t="n">
        <f aca="false">IF($N$38="VALID",Allocations!B3,$N$38)</f>
        <v>4000</v>
      </c>
      <c r="E14" s="11" t="n">
        <f aca="false">IF($N$38="VALID",(MIN(D14,Channels!B2)*Channels!C2+MAX(0,D14-Channels!B2)*Channels!D2)/1000*Controls!$B$14,$N$38)</f>
        <v>40</v>
      </c>
      <c r="F14" s="11" t="n">
        <f aca="false">IF($N$38="VALID",MIN(Channels!F2,E14),$N$38)</f>
        <v>40</v>
      </c>
      <c r="G14" s="12" t="n">
        <f aca="false">IF($N$38="VALID",MIN(1,Channels!G2*Controls!$C$14),$N$38)</f>
        <v>0.3</v>
      </c>
      <c r="H14" s="12" t="n">
        <f aca="false">IF($N$38="VALID",IF(SUM($F$14:$F$16)=0,0,MIN(1,Controls!$E$14/SUM($F$14:$F$16))),$N$38)</f>
        <v>0.930232558139535</v>
      </c>
      <c r="I14" s="11" t="n">
        <f aca="false">IF($N$38="VALID",F14*H14,$N$38)</f>
        <v>37.2093023255814</v>
      </c>
      <c r="J14" s="11" t="n">
        <f aca="false">IF($N$38="VALID",I14*G14,$N$38)</f>
        <v>11.1627906976744</v>
      </c>
      <c r="K14" s="12" t="n">
        <f aca="false">IF($N$38="VALID",IF(SUM($J$14:$J$16)=0,0,MIN(1,Controls!$F$14/SUM($J$14:$J$16))),$N$38)</f>
        <v>1</v>
      </c>
      <c r="L14" s="11" t="n">
        <f aca="false">IF($N$38="VALID",J14*K14,$N$38)</f>
        <v>11.1627906976744</v>
      </c>
      <c r="M14" s="11" t="n">
        <f aca="false">IF($N$38="VALID",L14*Controls!$D$14,$N$38)</f>
        <v>20093.023255814</v>
      </c>
      <c r="N14" s="4"/>
    </row>
    <row r="15" customFormat="false" ht="25" hidden="false" customHeight="true" outlineLevel="0" collapsed="false">
      <c r="A15" s="10" t="str">
        <f aca="false">IFERROR(Allocations!$A$3,"INVALID")</f>
        <v>B</v>
      </c>
      <c r="B15" s="10" t="str">
        <f aca="false">IFERROR(Controls!$A$14,"INVALID")</f>
        <v>baseline</v>
      </c>
      <c r="C15" s="10" t="str">
        <f aca="false">IFERROR(Channels!A3,"INVALID")</f>
        <v>social</v>
      </c>
      <c r="D15" s="11" t="n">
        <f aca="false">IF($N$38="VALID",Allocations!C3,$N$38)</f>
        <v>4000</v>
      </c>
      <c r="E15" s="11" t="n">
        <f aca="false">IF($N$38="VALID",(MIN(D15,Channels!B3)*Channels!C3+MAX(0,D15-Channels!B3)*Channels!D3)/1000*Controls!$B$14,$N$38)</f>
        <v>28</v>
      </c>
      <c r="F15" s="11" t="n">
        <f aca="false">IF($N$38="VALID",MIN(Channels!F3,E15),$N$38)</f>
        <v>28</v>
      </c>
      <c r="G15" s="12" t="n">
        <f aca="false">IF($N$38="VALID",MIN(1,Channels!G3*Controls!$C$14),$N$38)</f>
        <v>0.2</v>
      </c>
      <c r="H15" s="12" t="n">
        <f aca="false">IF($N$38="VALID",$H$14,$N$38)</f>
        <v>0.930232558139535</v>
      </c>
      <c r="I15" s="11" t="n">
        <f aca="false">IF($N$38="VALID",F15*H15,$N$38)</f>
        <v>26.046511627907</v>
      </c>
      <c r="J15" s="11" t="n">
        <f aca="false">IF($N$38="VALID",I15*G15,$N$38)</f>
        <v>5.2093023255814</v>
      </c>
      <c r="K15" s="12" t="n">
        <f aca="false">IF($N$38="VALID",$K$14,$N$38)</f>
        <v>1</v>
      </c>
      <c r="L15" s="11" t="n">
        <f aca="false">IF($N$38="VALID",J15*K15,$N$38)</f>
        <v>5.2093023255814</v>
      </c>
      <c r="M15" s="11" t="n">
        <f aca="false">IF($N$38="VALID",L15*Controls!$D$14,$N$38)</f>
        <v>9376.74418604651</v>
      </c>
      <c r="N15" s="4"/>
    </row>
    <row r="16" customFormat="false" ht="25" hidden="false" customHeight="true" outlineLevel="0" collapsed="false">
      <c r="A16" s="13" t="str">
        <f aca="false">IFERROR(Allocations!$A$3,"INVALID")</f>
        <v>B</v>
      </c>
      <c r="B16" s="13" t="str">
        <f aca="false">IFERROR(Controls!$A$14,"INVALID")</f>
        <v>baseline</v>
      </c>
      <c r="C16" s="13" t="str">
        <f aca="false">IFERROR(Channels!A4,"INVALID")</f>
        <v>partners</v>
      </c>
      <c r="D16" s="14" t="n">
        <f aca="false">IF($N$38="VALID",Allocations!D3,$N$38)</f>
        <v>2000</v>
      </c>
      <c r="E16" s="14" t="n">
        <f aca="false">IF($N$38="VALID",(MIN(D16,Channels!B4)*Channels!C4+MAX(0,D16-Channels!B4)*Channels!D4)/1000*Controls!$B$14,$N$38)</f>
        <v>18</v>
      </c>
      <c r="F16" s="14" t="n">
        <f aca="false">IF($N$38="VALID",MIN(Channels!F4,E16),$N$38)</f>
        <v>18</v>
      </c>
      <c r="G16" s="15" t="n">
        <f aca="false">IF($N$38="VALID",MIN(1,Channels!G4*Controls!$C$14),$N$38)</f>
        <v>0.25</v>
      </c>
      <c r="H16" s="15" t="n">
        <f aca="false">IF($N$38="VALID",$H$14,$N$38)</f>
        <v>0.930232558139535</v>
      </c>
      <c r="I16" s="14" t="n">
        <f aca="false">IF($N$38="VALID",F16*H16,$N$38)</f>
        <v>16.7441860465116</v>
      </c>
      <c r="J16" s="14" t="n">
        <f aca="false">IF($N$38="VALID",I16*G16,$N$38)</f>
        <v>4.18604651162791</v>
      </c>
      <c r="K16" s="15" t="n">
        <f aca="false">IF($N$38="VALID",$K$14,$N$38)</f>
        <v>1</v>
      </c>
      <c r="L16" s="14" t="n">
        <f aca="false">IF($N$38="VALID",J16*K16,$N$38)</f>
        <v>4.18604651162791</v>
      </c>
      <c r="M16" s="14" t="n">
        <f aca="false">IF($N$38="VALID",L16*Controls!$D$14,$N$38)</f>
        <v>7534.88372093023</v>
      </c>
      <c r="N16" s="4"/>
    </row>
    <row r="17" customFormat="false" ht="25" hidden="false" customHeight="true" outlineLevel="0" collapsed="false">
      <c r="A17" s="4" t="str">
        <f aca="false">IFERROR(Allocations!$A$3,"INVALID")</f>
        <v>B</v>
      </c>
      <c r="B17" s="4" t="str">
        <f aca="false">IFERROR(Controls!$A$15,"INVALID")</f>
        <v>upside</v>
      </c>
      <c r="C17" s="4" t="str">
        <f aca="false">IFERROR(Channels!A2,"INVALID")</f>
        <v>search</v>
      </c>
      <c r="D17" s="5" t="n">
        <f aca="false">IF($N$39="VALID",Allocations!B3,$N$39)</f>
        <v>4000</v>
      </c>
      <c r="E17" s="5" t="n">
        <f aca="false">IF($N$39="VALID",(MIN(D17,Channels!B2)*Channels!C2+MAX(0,D17-Channels!B2)*Channels!D2)/1000*Controls!$B$15,$N$39)</f>
        <v>50</v>
      </c>
      <c r="F17" s="5" t="n">
        <f aca="false">IF($N$39="VALID",MIN(Channels!F2,E17),$N$39)</f>
        <v>50</v>
      </c>
      <c r="G17" s="6" t="n">
        <f aca="false">IF($N$39="VALID",MIN(1,Channels!G2*Controls!$C$15),$N$39)</f>
        <v>0.36</v>
      </c>
      <c r="H17" s="6" t="n">
        <f aca="false">IF($N$39="VALID",IF(SUM($F$17:$F$19)=0,0,MIN(1,Controls!$E$15/SUM($F$17:$F$19))),$N$39)</f>
        <v>0.8</v>
      </c>
      <c r="I17" s="5" t="n">
        <f aca="false">IF($N$39="VALID",F17*H17,$N$39)</f>
        <v>40</v>
      </c>
      <c r="J17" s="5" t="n">
        <f aca="false">IF($N$39="VALID",I17*G17,$N$39)</f>
        <v>14.4</v>
      </c>
      <c r="K17" s="6" t="n">
        <f aca="false">IF($N$39="VALID",IF(SUM($J$17:$J$19)=0,0,MIN(1,Controls!$F$15/SUM($J$17:$J$19))),$N$39)</f>
        <v>0.884813384813385</v>
      </c>
      <c r="L17" s="5" t="n">
        <f aca="false">IF($N$39="VALID",J17*K17,$N$39)</f>
        <v>12.7413127413127</v>
      </c>
      <c r="M17" s="5" t="n">
        <f aca="false">IF($N$39="VALID",L17*Controls!$D$15,$N$39)</f>
        <v>25482.6254826255</v>
      </c>
      <c r="N17" s="4"/>
    </row>
    <row r="18" customFormat="false" ht="25" hidden="false" customHeight="true" outlineLevel="0" collapsed="false">
      <c r="A18" s="4" t="str">
        <f aca="false">IFERROR(Allocations!$A$3,"INVALID")</f>
        <v>B</v>
      </c>
      <c r="B18" s="4" t="str">
        <f aca="false">IFERROR(Controls!$A$15,"INVALID")</f>
        <v>upside</v>
      </c>
      <c r="C18" s="4" t="str">
        <f aca="false">IFERROR(Channels!A3,"INVALID")</f>
        <v>social</v>
      </c>
      <c r="D18" s="5" t="n">
        <f aca="false">IF($N$39="VALID",Allocations!C3,$N$39)</f>
        <v>4000</v>
      </c>
      <c r="E18" s="5" t="n">
        <f aca="false">IF($N$39="VALID",(MIN(D18,Channels!B3)*Channels!C3+MAX(0,D18-Channels!B3)*Channels!D3)/1000*Controls!$B$15,$N$39)</f>
        <v>35</v>
      </c>
      <c r="F18" s="5" t="n">
        <f aca="false">IF($N$39="VALID",MIN(Channels!F3,E18),$N$39)</f>
        <v>32</v>
      </c>
      <c r="G18" s="6" t="n">
        <f aca="false">IF($N$39="VALID",MIN(1,Channels!G3*Controls!$C$15),$N$39)</f>
        <v>0.24</v>
      </c>
      <c r="H18" s="6" t="n">
        <f aca="false">IF($N$39="VALID",$H$17,$N$39)</f>
        <v>0.8</v>
      </c>
      <c r="I18" s="5" t="n">
        <f aca="false">IF($N$39="VALID",F18*H18,$N$39)</f>
        <v>25.6</v>
      </c>
      <c r="J18" s="5" t="n">
        <f aca="false">IF($N$39="VALID",I18*G18,$N$39)</f>
        <v>6.144</v>
      </c>
      <c r="K18" s="6" t="n">
        <f aca="false">IF($N$39="VALID",$K$17,$N$39)</f>
        <v>0.884813384813385</v>
      </c>
      <c r="L18" s="5" t="n">
        <f aca="false">IF($N$39="VALID",J18*K18,$N$39)</f>
        <v>5.43629343629344</v>
      </c>
      <c r="M18" s="5" t="n">
        <f aca="false">IF($N$39="VALID",L18*Controls!$D$15,$N$39)</f>
        <v>10872.5868725869</v>
      </c>
      <c r="N18" s="4"/>
    </row>
    <row r="19" customFormat="false" ht="25" hidden="false" customHeight="true" outlineLevel="0" collapsed="false">
      <c r="A19" s="7" t="str">
        <f aca="false">IFERROR(Allocations!$A$3,"INVALID")</f>
        <v>B</v>
      </c>
      <c r="B19" s="7" t="str">
        <f aca="false">IFERROR(Controls!$A$15,"INVALID")</f>
        <v>upside</v>
      </c>
      <c r="C19" s="7" t="str">
        <f aca="false">IFERROR(Channels!A4,"INVALID")</f>
        <v>partners</v>
      </c>
      <c r="D19" s="8" t="n">
        <f aca="false">IF($N$39="VALID",Allocations!D3,$N$39)</f>
        <v>2000</v>
      </c>
      <c r="E19" s="8" t="n">
        <f aca="false">IF($N$39="VALID",(MIN(D19,Channels!B4)*Channels!C4+MAX(0,D19-Channels!B4)*Channels!D4)/1000*Controls!$B$15,$N$39)</f>
        <v>22.5</v>
      </c>
      <c r="F19" s="8" t="n">
        <f aca="false">IF($N$39="VALID",MIN(Channels!F4,E19),$N$39)</f>
        <v>18</v>
      </c>
      <c r="G19" s="9" t="n">
        <f aca="false">IF($N$39="VALID",MIN(1,Channels!G4*Controls!$C$15),$N$39)</f>
        <v>0.3</v>
      </c>
      <c r="H19" s="9" t="n">
        <f aca="false">IF($N$39="VALID",$H$17,$N$39)</f>
        <v>0.8</v>
      </c>
      <c r="I19" s="8" t="n">
        <f aca="false">IF($N$39="VALID",F19*H19,$N$39)</f>
        <v>14.4</v>
      </c>
      <c r="J19" s="8" t="n">
        <f aca="false">IF($N$39="VALID",I19*G19,$N$39)</f>
        <v>4.32</v>
      </c>
      <c r="K19" s="9" t="n">
        <f aca="false">IF($N$39="VALID",$K$17,$N$39)</f>
        <v>0.884813384813385</v>
      </c>
      <c r="L19" s="8" t="n">
        <f aca="false">IF($N$39="VALID",J19*K19,$N$39)</f>
        <v>3.82239382239382</v>
      </c>
      <c r="M19" s="8" t="n">
        <f aca="false">IF($N$39="VALID",L19*Controls!$D$15,$N$39)</f>
        <v>7644.78764478765</v>
      </c>
      <c r="N19" s="4"/>
    </row>
    <row r="20" customFormat="false" ht="25" hidden="false" customHeight="true" outlineLevel="0" collapsed="false">
      <c r="A20" s="4" t="str">
        <f aca="false">IFERROR(Allocations!$A$4,"INVALID")</f>
        <v>C</v>
      </c>
      <c r="B20" s="4" t="str">
        <f aca="false">IFERROR(Controls!$A$13,"INVALID")</f>
        <v>downside</v>
      </c>
      <c r="C20" s="4" t="str">
        <f aca="false">IFERROR(Channels!A2,"INVALID")</f>
        <v>search</v>
      </c>
      <c r="D20" s="5" t="n">
        <f aca="false">IF($N$40="VALID",Allocations!B4,$N$40)</f>
        <v>7000</v>
      </c>
      <c r="E20" s="5" t="n">
        <f aca="false">IF($N$40="VALID",(MIN(D20,Channels!B2)*Channels!C2+MAX(0,D20-Channels!B2)*Channels!D2)/1000*Controls!$B$13,$N$40)</f>
        <v>41.25</v>
      </c>
      <c r="F20" s="5" t="n">
        <f aca="false">IF($N$40="VALID",MIN(Channels!F2,E20),$N$40)</f>
        <v>41.25</v>
      </c>
      <c r="G20" s="6" t="n">
        <f aca="false">IF($N$40="VALID",MIN(1,Channels!G2*Controls!$C$13),$N$40)</f>
        <v>0.24</v>
      </c>
      <c r="H20" s="6" t="n">
        <f aca="false">IF($N$40="VALID",IF(SUM($F$20:$F$22)=0,0,MIN(1,Controls!$E$13/SUM($F$20:$F$22))),$N$40)</f>
        <v>0.963855421686747</v>
      </c>
      <c r="I20" s="5" t="n">
        <f aca="false">IF($N$40="VALID",F20*H20,$N$40)</f>
        <v>39.7590361445783</v>
      </c>
      <c r="J20" s="5" t="n">
        <f aca="false">IF($N$40="VALID",I20*G20,$N$40)</f>
        <v>9.5421686746988</v>
      </c>
      <c r="K20" s="6" t="n">
        <f aca="false">IF($N$40="VALID",IF(SUM($J$20:$J$22)=0,0,MIN(1,Controls!$F$13/SUM($J$20:$J$22))),$N$40)</f>
        <v>1</v>
      </c>
      <c r="L20" s="5" t="n">
        <f aca="false">IF($N$40="VALID",J20*K20,$N$40)</f>
        <v>9.5421686746988</v>
      </c>
      <c r="M20" s="5" t="n">
        <f aca="false">IF($N$40="VALID",L20*Controls!$D$13,$N$40)</f>
        <v>14313.2530120482</v>
      </c>
      <c r="N20" s="4"/>
    </row>
    <row r="21" customFormat="false" ht="25" hidden="false" customHeight="true" outlineLevel="0" collapsed="false">
      <c r="A21" s="4" t="str">
        <f aca="false">IFERROR(Allocations!$A$4,"INVALID")</f>
        <v>C</v>
      </c>
      <c r="B21" s="4" t="str">
        <f aca="false">IFERROR(Controls!$A$13,"INVALID")</f>
        <v>downside</v>
      </c>
      <c r="C21" s="4" t="str">
        <f aca="false">IFERROR(Channels!A3,"INVALID")</f>
        <v>social</v>
      </c>
      <c r="D21" s="5" t="n">
        <f aca="false">IF($N$40="VALID",Allocations!C4,$N$40)</f>
        <v>2000</v>
      </c>
      <c r="E21" s="5" t="n">
        <f aca="false">IF($N$40="VALID",(MIN(D21,Channels!B3)*Channels!C3+MAX(0,D21-Channels!B3)*Channels!D3)/1000*Controls!$B$13,$N$40)</f>
        <v>12</v>
      </c>
      <c r="F21" s="5" t="n">
        <f aca="false">IF($N$40="VALID",MIN(Channels!F3,E21),$N$40)</f>
        <v>12</v>
      </c>
      <c r="G21" s="6" t="n">
        <f aca="false">IF($N$40="VALID",MIN(1,Channels!G3*Controls!$C$13),$N$40)</f>
        <v>0.16</v>
      </c>
      <c r="H21" s="6" t="n">
        <f aca="false">IF($N$40="VALID",$H$20,$N$40)</f>
        <v>0.963855421686747</v>
      </c>
      <c r="I21" s="5" t="n">
        <f aca="false">IF($N$40="VALID",F21*H21,$N$40)</f>
        <v>11.566265060241</v>
      </c>
      <c r="J21" s="5" t="n">
        <f aca="false">IF($N$40="VALID",I21*G21,$N$40)</f>
        <v>1.85060240963855</v>
      </c>
      <c r="K21" s="6" t="n">
        <f aca="false">IF($N$40="VALID",$K$20,$N$40)</f>
        <v>1</v>
      </c>
      <c r="L21" s="5" t="n">
        <f aca="false">IF($N$40="VALID",J21*K21,$N$40)</f>
        <v>1.85060240963855</v>
      </c>
      <c r="M21" s="5" t="n">
        <f aca="false">IF($N$40="VALID",L21*Controls!$D$13,$N$40)</f>
        <v>2775.90361445783</v>
      </c>
      <c r="N21" s="4"/>
    </row>
    <row r="22" customFormat="false" ht="25" hidden="false" customHeight="true" outlineLevel="0" collapsed="false">
      <c r="A22" s="7" t="str">
        <f aca="false">IFERROR(Allocations!$A$4,"INVALID")</f>
        <v>C</v>
      </c>
      <c r="B22" s="7" t="str">
        <f aca="false">IFERROR(Controls!$A$13,"INVALID")</f>
        <v>downside</v>
      </c>
      <c r="C22" s="7" t="str">
        <f aca="false">IFERROR(Channels!A4,"INVALID")</f>
        <v>partners</v>
      </c>
      <c r="D22" s="8" t="n">
        <f aca="false">IF($N$40="VALID",Allocations!D4,$N$40)</f>
        <v>1000</v>
      </c>
      <c r="E22" s="8" t="n">
        <f aca="false">IF($N$40="VALID",(MIN(D22,Channels!B4)*Channels!C4+MAX(0,D22-Channels!B4)*Channels!D4)/1000*Controls!$B$13,$N$40)</f>
        <v>9</v>
      </c>
      <c r="F22" s="8" t="n">
        <f aca="false">IF($N$40="VALID",MIN(Channels!F4,E22),$N$40)</f>
        <v>9</v>
      </c>
      <c r="G22" s="9" t="n">
        <f aca="false">IF($N$40="VALID",MIN(1,Channels!G4*Controls!$C$13),$N$40)</f>
        <v>0.2</v>
      </c>
      <c r="H22" s="9" t="n">
        <f aca="false">IF($N$40="VALID",$H$20,$N$40)</f>
        <v>0.963855421686747</v>
      </c>
      <c r="I22" s="8" t="n">
        <f aca="false">IF($N$40="VALID",F22*H22,$N$40)</f>
        <v>8.67469879518072</v>
      </c>
      <c r="J22" s="8" t="n">
        <f aca="false">IF($N$40="VALID",I22*G22,$N$40)</f>
        <v>1.73493975903614</v>
      </c>
      <c r="K22" s="9" t="n">
        <f aca="false">IF($N$40="VALID",$K$20,$N$40)</f>
        <v>1</v>
      </c>
      <c r="L22" s="8" t="n">
        <f aca="false">IF($N$40="VALID",J22*K22,$N$40)</f>
        <v>1.73493975903614</v>
      </c>
      <c r="M22" s="8" t="n">
        <f aca="false">IF($N$40="VALID",L22*Controls!$D$13,$N$40)</f>
        <v>2602.40963855422</v>
      </c>
      <c r="N22" s="4"/>
    </row>
    <row r="23" customFormat="false" ht="25" hidden="false" customHeight="true" outlineLevel="0" collapsed="false">
      <c r="A23" s="10" t="str">
        <f aca="false">IFERROR(Allocations!$A$4,"INVALID")</f>
        <v>C</v>
      </c>
      <c r="B23" s="10" t="str">
        <f aca="false">IFERROR(Controls!$A$14,"INVALID")</f>
        <v>baseline</v>
      </c>
      <c r="C23" s="10" t="str">
        <f aca="false">IFERROR(Channels!A2,"INVALID")</f>
        <v>search</v>
      </c>
      <c r="D23" s="11" t="n">
        <f aca="false">IF($N$41="VALID",Allocations!B4,$N$41)</f>
        <v>7000</v>
      </c>
      <c r="E23" s="11" t="n">
        <f aca="false">IF($N$41="VALID",(MIN(D23,Channels!B2)*Channels!C2+MAX(0,D23-Channels!B2)*Channels!D2)/1000*Controls!$B$14,$N$41)</f>
        <v>55</v>
      </c>
      <c r="F23" s="11" t="n">
        <f aca="false">IF($N$41="VALID",MIN(Channels!F2,E23),$N$41)</f>
        <v>55</v>
      </c>
      <c r="G23" s="12" t="n">
        <f aca="false">IF($N$41="VALID",MIN(1,Channels!G2*Controls!$C$14),$N$41)</f>
        <v>0.3</v>
      </c>
      <c r="H23" s="12" t="n">
        <f aca="false">IF($N$41="VALID",IF(SUM($F$23:$F$25)=0,0,MIN(1,Controls!$E$14/SUM($F$23:$F$25))),$N$41)</f>
        <v>0.963855421686747</v>
      </c>
      <c r="I23" s="11" t="n">
        <f aca="false">IF($N$41="VALID",F23*H23,$N$41)</f>
        <v>53.0120481927711</v>
      </c>
      <c r="J23" s="11" t="n">
        <f aca="false">IF($N$41="VALID",I23*G23,$N$41)</f>
        <v>15.9036144578313</v>
      </c>
      <c r="K23" s="12" t="n">
        <f aca="false">IF($N$41="VALID",IF(SUM($J$23:$J$25)=0,0,MIN(1,Controls!$F$14/SUM($J$23:$J$25))),$N$41)</f>
        <v>1</v>
      </c>
      <c r="L23" s="11" t="n">
        <f aca="false">IF($N$41="VALID",J23*K23,$N$41)</f>
        <v>15.9036144578313</v>
      </c>
      <c r="M23" s="11" t="n">
        <f aca="false">IF($N$41="VALID",L23*Controls!$D$14,$N$41)</f>
        <v>28626.5060240964</v>
      </c>
      <c r="N23" s="4"/>
    </row>
    <row r="24" customFormat="false" ht="25" hidden="false" customHeight="true" outlineLevel="0" collapsed="false">
      <c r="A24" s="10" t="str">
        <f aca="false">IFERROR(Allocations!$A$4,"INVALID")</f>
        <v>C</v>
      </c>
      <c r="B24" s="10" t="str">
        <f aca="false">IFERROR(Controls!$A$14,"INVALID")</f>
        <v>baseline</v>
      </c>
      <c r="C24" s="10" t="str">
        <f aca="false">IFERROR(Channels!A3,"INVALID")</f>
        <v>social</v>
      </c>
      <c r="D24" s="11" t="n">
        <f aca="false">IF($N$41="VALID",Allocations!C4,$N$41)</f>
        <v>2000</v>
      </c>
      <c r="E24" s="11" t="n">
        <f aca="false">IF($N$41="VALID",(MIN(D24,Channels!B3)*Channels!C3+MAX(0,D24-Channels!B3)*Channels!D3)/1000*Controls!$B$14,$N$41)</f>
        <v>16</v>
      </c>
      <c r="F24" s="11" t="n">
        <f aca="false">IF($N$41="VALID",MIN(Channels!F3,E24),$N$41)</f>
        <v>16</v>
      </c>
      <c r="G24" s="12" t="n">
        <f aca="false">IF($N$41="VALID",MIN(1,Channels!G3*Controls!$C$14),$N$41)</f>
        <v>0.2</v>
      </c>
      <c r="H24" s="12" t="n">
        <f aca="false">IF($N$41="VALID",$H$23,$N$41)</f>
        <v>0.963855421686747</v>
      </c>
      <c r="I24" s="11" t="n">
        <f aca="false">IF($N$41="VALID",F24*H24,$N$41)</f>
        <v>15.421686746988</v>
      </c>
      <c r="J24" s="11" t="n">
        <f aca="false">IF($N$41="VALID",I24*G24,$N$41)</f>
        <v>3.08433734939759</v>
      </c>
      <c r="K24" s="12" t="n">
        <f aca="false">IF($N$41="VALID",$K$23,$N$41)</f>
        <v>1</v>
      </c>
      <c r="L24" s="11" t="n">
        <f aca="false">IF($N$41="VALID",J24*K24,$N$41)</f>
        <v>3.08433734939759</v>
      </c>
      <c r="M24" s="11" t="n">
        <f aca="false">IF($N$41="VALID",L24*Controls!$D$14,$N$41)</f>
        <v>5551.80722891566</v>
      </c>
      <c r="N24" s="4"/>
    </row>
    <row r="25" customFormat="false" ht="25" hidden="false" customHeight="true" outlineLevel="0" collapsed="false">
      <c r="A25" s="13" t="str">
        <f aca="false">IFERROR(Allocations!$A$4,"INVALID")</f>
        <v>C</v>
      </c>
      <c r="B25" s="13" t="str">
        <f aca="false">IFERROR(Controls!$A$14,"INVALID")</f>
        <v>baseline</v>
      </c>
      <c r="C25" s="13" t="str">
        <f aca="false">IFERROR(Channels!A4,"INVALID")</f>
        <v>partners</v>
      </c>
      <c r="D25" s="14" t="n">
        <f aca="false">IF($N$41="VALID",Allocations!D4,$N$41)</f>
        <v>1000</v>
      </c>
      <c r="E25" s="14" t="n">
        <f aca="false">IF($N$41="VALID",(MIN(D25,Channels!B4)*Channels!C4+MAX(0,D25-Channels!B4)*Channels!D4)/1000*Controls!$B$14,$N$41)</f>
        <v>12</v>
      </c>
      <c r="F25" s="14" t="n">
        <f aca="false">IF($N$41="VALID",MIN(Channels!F4,E25),$N$41)</f>
        <v>12</v>
      </c>
      <c r="G25" s="15" t="n">
        <f aca="false">IF($N$41="VALID",MIN(1,Channels!G4*Controls!$C$14),$N$41)</f>
        <v>0.25</v>
      </c>
      <c r="H25" s="15" t="n">
        <f aca="false">IF($N$41="VALID",$H$23,$N$41)</f>
        <v>0.963855421686747</v>
      </c>
      <c r="I25" s="14" t="n">
        <f aca="false">IF($N$41="VALID",F25*H25,$N$41)</f>
        <v>11.566265060241</v>
      </c>
      <c r="J25" s="14" t="n">
        <f aca="false">IF($N$41="VALID",I25*G25,$N$41)</f>
        <v>2.89156626506024</v>
      </c>
      <c r="K25" s="15" t="n">
        <f aca="false">IF($N$41="VALID",$K$23,$N$41)</f>
        <v>1</v>
      </c>
      <c r="L25" s="14" t="n">
        <f aca="false">IF($N$41="VALID",J25*K25,$N$41)</f>
        <v>2.89156626506024</v>
      </c>
      <c r="M25" s="14" t="n">
        <f aca="false">IF($N$41="VALID",L25*Controls!$D$14,$N$41)</f>
        <v>5204.81927710843</v>
      </c>
      <c r="N25" s="4"/>
    </row>
    <row r="26" customFormat="false" ht="25" hidden="false" customHeight="true" outlineLevel="0" collapsed="false">
      <c r="A26" s="4" t="str">
        <f aca="false">IFERROR(Allocations!$A$4,"INVALID")</f>
        <v>C</v>
      </c>
      <c r="B26" s="4" t="str">
        <f aca="false">IFERROR(Controls!$A$15,"INVALID")</f>
        <v>upside</v>
      </c>
      <c r="C26" s="4" t="str">
        <f aca="false">IFERROR(Channels!A2,"INVALID")</f>
        <v>search</v>
      </c>
      <c r="D26" s="5" t="n">
        <f aca="false">IF($N$42="VALID",Allocations!B4,$N$42)</f>
        <v>7000</v>
      </c>
      <c r="E26" s="5" t="n">
        <f aca="false">IF($N$42="VALID",(MIN(D26,Channels!B2)*Channels!C2+MAX(0,D26-Channels!B2)*Channels!D2)/1000*Controls!$B$15,$N$42)</f>
        <v>68.75</v>
      </c>
      <c r="F26" s="5" t="n">
        <f aca="false">IF($N$42="VALID",MIN(Channels!F2,E26),$N$42)</f>
        <v>60</v>
      </c>
      <c r="G26" s="6" t="n">
        <f aca="false">IF($N$42="VALID",MIN(1,Channels!G2*Controls!$C$15),$N$42)</f>
        <v>0.36</v>
      </c>
      <c r="H26" s="6" t="n">
        <f aca="false">IF($N$42="VALID",IF(SUM($F$26:$F$28)=0,0,MIN(1,Controls!$E$15/SUM($F$26:$F$28))),$N$42)</f>
        <v>0.842105263157895</v>
      </c>
      <c r="I26" s="5" t="n">
        <f aca="false">IF($N$42="VALID",F26*H26,$N$42)</f>
        <v>50.5263157894737</v>
      </c>
      <c r="J26" s="5" t="n">
        <f aca="false">IF($N$42="VALID",I26*G26,$N$42)</f>
        <v>18.1894736842105</v>
      </c>
      <c r="K26" s="6" t="n">
        <f aca="false">IF($N$42="VALID",IF(SUM($J$26:$J$28)=0,0,MIN(1,Controls!$F$15/SUM($J$26:$J$28))),$N$42)</f>
        <v>0.845469255663431</v>
      </c>
      <c r="L26" s="5" t="n">
        <f aca="false">IF($N$42="VALID",J26*K26,$N$42)</f>
        <v>15.378640776699</v>
      </c>
      <c r="M26" s="5" t="n">
        <f aca="false">IF($N$42="VALID",L26*Controls!$D$15,$N$42)</f>
        <v>30757.2815533981</v>
      </c>
      <c r="N26" s="4"/>
    </row>
    <row r="27" customFormat="false" ht="25" hidden="false" customHeight="true" outlineLevel="0" collapsed="false">
      <c r="A27" s="4" t="str">
        <f aca="false">IFERROR(Allocations!$A$4,"INVALID")</f>
        <v>C</v>
      </c>
      <c r="B27" s="4" t="str">
        <f aca="false">IFERROR(Controls!$A$15,"INVALID")</f>
        <v>upside</v>
      </c>
      <c r="C27" s="4" t="str">
        <f aca="false">IFERROR(Channels!A3,"INVALID")</f>
        <v>social</v>
      </c>
      <c r="D27" s="5" t="n">
        <f aca="false">IF($N$42="VALID",Allocations!C4,$N$42)</f>
        <v>2000</v>
      </c>
      <c r="E27" s="5" t="n">
        <f aca="false">IF($N$42="VALID",(MIN(D27,Channels!B3)*Channels!C3+MAX(0,D27-Channels!B3)*Channels!D3)/1000*Controls!$B$15,$N$42)</f>
        <v>20</v>
      </c>
      <c r="F27" s="5" t="n">
        <f aca="false">IF($N$42="VALID",MIN(Channels!F3,E27),$N$42)</f>
        <v>20</v>
      </c>
      <c r="G27" s="6" t="n">
        <f aca="false">IF($N$42="VALID",MIN(1,Channels!G3*Controls!$C$15),$N$42)</f>
        <v>0.24</v>
      </c>
      <c r="H27" s="6" t="n">
        <f aca="false">IF($N$42="VALID",$H$26,$N$42)</f>
        <v>0.842105263157895</v>
      </c>
      <c r="I27" s="5" t="n">
        <f aca="false">IF($N$42="VALID",F27*H27,$N$42)</f>
        <v>16.8421052631579</v>
      </c>
      <c r="J27" s="5" t="n">
        <f aca="false">IF($N$42="VALID",I27*G27,$N$42)</f>
        <v>4.04210526315789</v>
      </c>
      <c r="K27" s="6" t="n">
        <f aca="false">IF($N$42="VALID",$K$26,$N$42)</f>
        <v>0.845469255663431</v>
      </c>
      <c r="L27" s="5" t="n">
        <f aca="false">IF($N$42="VALID",J27*K27,$N$42)</f>
        <v>3.41747572815534</v>
      </c>
      <c r="M27" s="5" t="n">
        <f aca="false">IF($N$42="VALID",L27*Controls!$D$15,$N$42)</f>
        <v>6834.95145631068</v>
      </c>
      <c r="N27" s="4"/>
    </row>
    <row r="28" customFormat="false" ht="25" hidden="false" customHeight="true" outlineLevel="0" collapsed="false">
      <c r="A28" s="7" t="str">
        <f aca="false">IFERROR(Allocations!$A$4,"INVALID")</f>
        <v>C</v>
      </c>
      <c r="B28" s="7" t="str">
        <f aca="false">IFERROR(Controls!$A$15,"INVALID")</f>
        <v>upside</v>
      </c>
      <c r="C28" s="7" t="str">
        <f aca="false">IFERROR(Channels!A4,"INVALID")</f>
        <v>partners</v>
      </c>
      <c r="D28" s="8" t="n">
        <f aca="false">IF($N$42="VALID",Allocations!D4,$N$42)</f>
        <v>1000</v>
      </c>
      <c r="E28" s="8" t="n">
        <f aca="false">IF($N$42="VALID",(MIN(D28,Channels!B4)*Channels!C4+MAX(0,D28-Channels!B4)*Channels!D4)/1000*Controls!$B$15,$N$42)</f>
        <v>15</v>
      </c>
      <c r="F28" s="8" t="n">
        <f aca="false">IF($N$42="VALID",MIN(Channels!F4,E28),$N$42)</f>
        <v>15</v>
      </c>
      <c r="G28" s="9" t="n">
        <f aca="false">IF($N$42="VALID",MIN(1,Channels!G4*Controls!$C$15),$N$42)</f>
        <v>0.3</v>
      </c>
      <c r="H28" s="9" t="n">
        <f aca="false">IF($N$42="VALID",$H$26,$N$42)</f>
        <v>0.842105263157895</v>
      </c>
      <c r="I28" s="8" t="n">
        <f aca="false">IF($N$42="VALID",F28*H28,$N$42)</f>
        <v>12.6315789473684</v>
      </c>
      <c r="J28" s="8" t="n">
        <f aca="false">IF($N$42="VALID",I28*G28,$N$42)</f>
        <v>3.78947368421053</v>
      </c>
      <c r="K28" s="9" t="n">
        <f aca="false">IF($N$42="VALID",$K$26,$N$42)</f>
        <v>0.845469255663431</v>
      </c>
      <c r="L28" s="8" t="n">
        <f aca="false">IF($N$42="VALID",J28*K28,$N$42)</f>
        <v>3.20388349514563</v>
      </c>
      <c r="M28" s="8" t="n">
        <f aca="false">IF($N$42="VALID",L28*Controls!$D$15,$N$42)</f>
        <v>6407.76699029126</v>
      </c>
      <c r="N28" s="4"/>
    </row>
    <row r="29" customFormat="false" ht="25" hidden="false" customHeight="true" outlineLevel="0" collapsed="fals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customFormat="false" ht="30" hidden="false" customHeight="true" outlineLevel="0" collapsed="false">
      <c r="A30" s="16" t="s">
        <v>13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customFormat="false" ht="30" hidden="false" customHeight="true" outlineLevel="0" collapsed="false">
      <c r="A31" s="17" t="s">
        <v>14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customFormat="false" ht="25" hidden="false" customHeight="true" outlineLevel="0" collapsed="false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customFormat="false" ht="62" hidden="false" customHeight="true" outlineLevel="0" collapsed="false">
      <c r="A33" s="1" t="s">
        <v>0</v>
      </c>
      <c r="B33" s="2" t="s">
        <v>1</v>
      </c>
      <c r="C33" s="2" t="s">
        <v>15</v>
      </c>
      <c r="D33" s="2" t="s">
        <v>5</v>
      </c>
      <c r="E33" s="2" t="s">
        <v>8</v>
      </c>
      <c r="F33" s="2" t="s">
        <v>16</v>
      </c>
      <c r="G33" s="2" t="s">
        <v>9</v>
      </c>
      <c r="H33" s="2" t="s">
        <v>11</v>
      </c>
      <c r="I33" s="2" t="s">
        <v>17</v>
      </c>
      <c r="J33" s="2" t="s">
        <v>12</v>
      </c>
      <c r="K33" s="2" t="s">
        <v>18</v>
      </c>
      <c r="L33" s="2" t="s">
        <v>19</v>
      </c>
      <c r="M33" s="2" t="s">
        <v>20</v>
      </c>
      <c r="N33" s="3" t="s">
        <v>21</v>
      </c>
    </row>
    <row r="34" customFormat="false" ht="25" hidden="false" customHeight="true" outlineLevel="0" collapsed="false">
      <c r="A34" s="4" t="str">
        <f aca="false">A2</f>
        <v>A</v>
      </c>
      <c r="B34" s="4" t="str">
        <f aca="false">B2</f>
        <v>downside</v>
      </c>
      <c r="C34" s="5" t="n">
        <f aca="false">IF($N34="VALID",SUM(D2:D4)+Controls!$B$3,$N34)</f>
        <v>12000</v>
      </c>
      <c r="D34" s="5" t="n">
        <f aca="false">IF($N34="VALID",SUM(F2:F4),$N34)</f>
        <v>64.5</v>
      </c>
      <c r="E34" s="5" t="n">
        <f aca="false">IF($N34="VALID",SUM(I2:I4),$N34)</f>
        <v>60</v>
      </c>
      <c r="F34" s="5" t="n">
        <f aca="false">IF($N34="VALID",D34-E34,$N34)</f>
        <v>4.5</v>
      </c>
      <c r="G34" s="5" t="n">
        <f aca="false">IF($N34="VALID",SUM(J2:J4),$N34)</f>
        <v>12.7255813953488</v>
      </c>
      <c r="H34" s="5" t="n">
        <f aca="false">IF($N34="VALID",SUM(L2:L4),$N34)</f>
        <v>12.7255813953488</v>
      </c>
      <c r="I34" s="5" t="n">
        <f aca="false">IF($N34="VALID",G34-H34,$N34)</f>
        <v>0</v>
      </c>
      <c r="J34" s="5" t="n">
        <f aca="false">IF($N34="VALID",SUM(M2:M4),$N34)</f>
        <v>19088.3720930233</v>
      </c>
      <c r="K34" s="18" t="n">
        <f aca="false">IF($N34="VALID",J34-C34,$N34)</f>
        <v>7088.37209302326</v>
      </c>
      <c r="L34" s="6" t="n">
        <f aca="false">IF($N34="VALID",IF(C34=0,"Not applicable",K34/C34),$N34)</f>
        <v>0.590697674418605</v>
      </c>
      <c r="M34" s="5" t="n">
        <f aca="false">IF($N34="VALID",IF(D34=0,"Not applicable",SUM(D2:D4)/D34),$N34)</f>
        <v>155.038759689922</v>
      </c>
      <c r="N34" s="19" t="str">
        <f aca="false">IFERROR(IF(OR(COUNTIFS(Controls!$H$2,"INVALID")&gt;0,COUNTIFS(Controls!$H$13,"INVALID")&gt;0,COUNTIFS(Channels!$J$6,"INVALID")&gt;0,COUNTIFS(Allocations!$E$2,"INVALID")&gt;0,COUNTIFS(Allocations!$B$6,"INVALID")&gt;0),"INVALID",IF(OR(COUNTIFS(Controls!$H$2,"INCOMPLETE")&gt;0,COUNTIFS(Controls!$H$13,"INCOMPLETE")&gt;0,COUNTIFS(Channels!$J$6,"INCOMPLETE")&gt;0,COUNTIFS(Allocations!$E$2,"INCOMPLETE")&gt;0,COUNTIFS(Allocations!$B$6,"INCOMPLETE")&gt;0),"INCOMPLETE","VALID")),"INVALID")</f>
        <v>VALID</v>
      </c>
    </row>
    <row r="35" customFormat="false" ht="25" hidden="false" customHeight="true" outlineLevel="0" collapsed="false">
      <c r="A35" s="10" t="str">
        <f aca="false">A5</f>
        <v>A</v>
      </c>
      <c r="B35" s="10" t="str">
        <f aca="false">B5</f>
        <v>baseline</v>
      </c>
      <c r="C35" s="11" t="n">
        <f aca="false">IF($N35="VALID",SUM(D5:D7)+Controls!$B$3,$N35)</f>
        <v>12000</v>
      </c>
      <c r="D35" s="11" t="n">
        <f aca="false">IF($N35="VALID",SUM(F5:F7),$N35)</f>
        <v>86</v>
      </c>
      <c r="E35" s="11" t="n">
        <f aca="false">IF($N35="VALID",SUM(I5:I7),$N35)</f>
        <v>80</v>
      </c>
      <c r="F35" s="11" t="n">
        <f aca="false">IF($N35="VALID",D35-E35,$N35)</f>
        <v>6</v>
      </c>
      <c r="G35" s="11" t="n">
        <f aca="false">IF($N35="VALID",SUM(J5:J7),$N35)</f>
        <v>21.2093023255814</v>
      </c>
      <c r="H35" s="11" t="n">
        <f aca="false">IF($N35="VALID",SUM(L5:L7),$N35)</f>
        <v>21.2093023255814</v>
      </c>
      <c r="I35" s="11" t="n">
        <f aca="false">IF($N35="VALID",G35-H35,$N35)</f>
        <v>0</v>
      </c>
      <c r="J35" s="11" t="n">
        <f aca="false">IF($N35="VALID",SUM(M5:M7),$N35)</f>
        <v>38176.7441860465</v>
      </c>
      <c r="K35" s="20" t="n">
        <f aca="false">IF($N35="VALID",J35-C35,$N35)</f>
        <v>26176.7441860465</v>
      </c>
      <c r="L35" s="12" t="n">
        <f aca="false">IF($N35="VALID",IF(C35=0,"Not applicable",K35/C35),$N35)</f>
        <v>2.18139534883721</v>
      </c>
      <c r="M35" s="11" t="n">
        <f aca="false">IF($N35="VALID",IF(D35=0,"Not applicable",SUM(D5:D7)/D35),$N35)</f>
        <v>116.279069767442</v>
      </c>
      <c r="N35" s="21" t="str">
        <f aca="false">IFERROR(IF(OR(COUNTIFS(Controls!$H$2,"INVALID")&gt;0,COUNTIFS(Controls!$H$14,"INVALID")&gt;0,COUNTIFS(Channels!$J$6,"INVALID")&gt;0,COUNTIFS(Allocations!$E$2,"INVALID")&gt;0,COUNTIFS(Allocations!$B$6,"INVALID")&gt;0),"INVALID",IF(OR(COUNTIFS(Controls!$H$2,"INCOMPLETE")&gt;0,COUNTIFS(Controls!$H$14,"INCOMPLETE")&gt;0,COUNTIFS(Channels!$J$6,"INCOMPLETE")&gt;0,COUNTIFS(Allocations!$E$2,"INCOMPLETE")&gt;0,COUNTIFS(Allocations!$B$6,"INCOMPLETE")&gt;0),"INCOMPLETE","VALID")),"INVALID")</f>
        <v>VALID</v>
      </c>
    </row>
    <row r="36" customFormat="false" ht="25" hidden="false" customHeight="true" outlineLevel="0" collapsed="false">
      <c r="A36" s="4" t="str">
        <f aca="false">A8</f>
        <v>A</v>
      </c>
      <c r="B36" s="4" t="str">
        <f aca="false">B8</f>
        <v>upside</v>
      </c>
      <c r="C36" s="5" t="n">
        <f aca="false">IF($N36="VALID",SUM(D8:D10)+Controls!$B$3,$N36)</f>
        <v>12000</v>
      </c>
      <c r="D36" s="5" t="n">
        <f aca="false">IF($N36="VALID",SUM(F8:F10),$N36)</f>
        <v>105</v>
      </c>
      <c r="E36" s="5" t="n">
        <f aca="false">IF($N36="VALID",SUM(I8:I10),$N36)</f>
        <v>80</v>
      </c>
      <c r="F36" s="5" t="n">
        <f aca="false">IF($N36="VALID",D36-E36,$N36)</f>
        <v>25</v>
      </c>
      <c r="G36" s="5" t="n">
        <f aca="false">IF($N36="VALID",SUM(J8:J10),$N36)</f>
        <v>25.3714285714286</v>
      </c>
      <c r="H36" s="5" t="n">
        <f aca="false">IF($N36="VALID",SUM(L8:L10),$N36)</f>
        <v>22</v>
      </c>
      <c r="I36" s="5" t="n">
        <f aca="false">IF($N36="VALID",G36-H36,$N36)</f>
        <v>3.37142857142857</v>
      </c>
      <c r="J36" s="5" t="n">
        <f aca="false">IF($N36="VALID",SUM(M8:M10),$N36)</f>
        <v>44000</v>
      </c>
      <c r="K36" s="18" t="n">
        <f aca="false">IF($N36="VALID",J36-C36,$N36)</f>
        <v>32000</v>
      </c>
      <c r="L36" s="6" t="n">
        <f aca="false">IF($N36="VALID",IF(C36=0,"Not applicable",K36/C36),$N36)</f>
        <v>2.66666666666667</v>
      </c>
      <c r="M36" s="5" t="n">
        <f aca="false">IF($N36="VALID",IF(D36=0,"Not applicable",SUM(D8:D10)/D36),$N36)</f>
        <v>95.2380952380952</v>
      </c>
      <c r="N36" s="19" t="str">
        <f aca="false">IFERROR(IF(OR(COUNTIFS(Controls!$H$2,"INVALID")&gt;0,COUNTIFS(Controls!$H$15,"INVALID")&gt;0,COUNTIFS(Channels!$J$6,"INVALID")&gt;0,COUNTIFS(Allocations!$E$2,"INVALID")&gt;0,COUNTIFS(Allocations!$B$6,"INVALID")&gt;0),"INVALID",IF(OR(COUNTIFS(Controls!$H$2,"INCOMPLETE")&gt;0,COUNTIFS(Controls!$H$15,"INCOMPLETE")&gt;0,COUNTIFS(Channels!$J$6,"INCOMPLETE")&gt;0,COUNTIFS(Allocations!$E$2,"INCOMPLETE")&gt;0,COUNTIFS(Allocations!$B$6,"INCOMPLETE")&gt;0),"INCOMPLETE","VALID")),"INVALID")</f>
        <v>VALID</v>
      </c>
    </row>
    <row r="37" customFormat="false" ht="25" hidden="false" customHeight="true" outlineLevel="0" collapsed="false">
      <c r="A37" s="4" t="str">
        <f aca="false">A11</f>
        <v>B</v>
      </c>
      <c r="B37" s="4" t="str">
        <f aca="false">B11</f>
        <v>downside</v>
      </c>
      <c r="C37" s="5" t="n">
        <f aca="false">IF($N37="VALID",SUM(D11:D13)+Controls!$B$3,$N37)</f>
        <v>12000</v>
      </c>
      <c r="D37" s="5" t="n">
        <f aca="false">IF($N37="VALID",SUM(F11:F13),$N37)</f>
        <v>64.5</v>
      </c>
      <c r="E37" s="5" t="n">
        <f aca="false">IF($N37="VALID",SUM(I11:I13),$N37)</f>
        <v>60</v>
      </c>
      <c r="F37" s="5" t="n">
        <f aca="false">IF($N37="VALID",D37-E37,$N37)</f>
        <v>4.5</v>
      </c>
      <c r="G37" s="5" t="n">
        <f aca="false">IF($N37="VALID",SUM(J11:J13),$N37)</f>
        <v>12.3348837209302</v>
      </c>
      <c r="H37" s="5" t="n">
        <f aca="false">IF($N37="VALID",SUM(L11:L13),$N37)</f>
        <v>12.3348837209302</v>
      </c>
      <c r="I37" s="5" t="n">
        <f aca="false">IF($N37="VALID",G37-H37,$N37)</f>
        <v>0</v>
      </c>
      <c r="J37" s="5" t="n">
        <f aca="false">IF($N37="VALID",SUM(M11:M13),$N37)</f>
        <v>18502.3255813954</v>
      </c>
      <c r="K37" s="18" t="n">
        <f aca="false">IF($N37="VALID",J37-C37,$N37)</f>
        <v>6502.32558139535</v>
      </c>
      <c r="L37" s="6" t="n">
        <f aca="false">IF($N37="VALID",IF(C37=0,"Not applicable",K37/C37),$N37)</f>
        <v>0.541860465116279</v>
      </c>
      <c r="M37" s="5" t="n">
        <f aca="false">IF($N37="VALID",IF(D37=0,"Not applicable",SUM(D11:D13)/D37),$N37)</f>
        <v>155.038759689922</v>
      </c>
      <c r="N37" s="19" t="str">
        <f aca="false">IFERROR(IF(OR(COUNTIFS(Controls!$H$2,"INVALID")&gt;0,COUNTIFS(Controls!$H$13,"INVALID")&gt;0,COUNTIFS(Channels!$J$6,"INVALID")&gt;0,COUNTIFS(Allocations!$E$3,"INVALID")&gt;0,COUNTIFS(Allocations!$B$6,"INVALID")&gt;0),"INVALID",IF(OR(COUNTIFS(Controls!$H$2,"INCOMPLETE")&gt;0,COUNTIFS(Controls!$H$13,"INCOMPLETE")&gt;0,COUNTIFS(Channels!$J$6,"INCOMPLETE")&gt;0,COUNTIFS(Allocations!$E$3,"INCOMPLETE")&gt;0,COUNTIFS(Allocations!$B$6,"INCOMPLETE")&gt;0),"INCOMPLETE","VALID")),"INVALID")</f>
        <v>VALID</v>
      </c>
    </row>
    <row r="38" customFormat="false" ht="25" hidden="false" customHeight="true" outlineLevel="0" collapsed="false">
      <c r="A38" s="10" t="str">
        <f aca="false">A14</f>
        <v>B</v>
      </c>
      <c r="B38" s="10" t="str">
        <f aca="false">B14</f>
        <v>baseline</v>
      </c>
      <c r="C38" s="11" t="n">
        <f aca="false">IF($N38="VALID",SUM(D14:D16)+Controls!$B$3,$N38)</f>
        <v>12000</v>
      </c>
      <c r="D38" s="11" t="n">
        <f aca="false">IF($N38="VALID",SUM(F14:F16),$N38)</f>
        <v>86</v>
      </c>
      <c r="E38" s="11" t="n">
        <f aca="false">IF($N38="VALID",SUM(I14:I16),$N38)</f>
        <v>80</v>
      </c>
      <c r="F38" s="11" t="n">
        <f aca="false">IF($N38="VALID",D38-E38,$N38)</f>
        <v>6</v>
      </c>
      <c r="G38" s="11" t="n">
        <f aca="false">IF($N38="VALID",SUM(J14:J16),$N38)</f>
        <v>20.5581395348837</v>
      </c>
      <c r="H38" s="11" t="n">
        <f aca="false">IF($N38="VALID",SUM(L14:L16),$N38)</f>
        <v>20.5581395348837</v>
      </c>
      <c r="I38" s="11" t="n">
        <f aca="false">IF($N38="VALID",G38-H38,$N38)</f>
        <v>0</v>
      </c>
      <c r="J38" s="11" t="n">
        <f aca="false">IF($N38="VALID",SUM(M14:M16),$N38)</f>
        <v>37004.6511627907</v>
      </c>
      <c r="K38" s="20" t="n">
        <f aca="false">IF($N38="VALID",J38-C38,$N38)</f>
        <v>25004.6511627907</v>
      </c>
      <c r="L38" s="12" t="n">
        <f aca="false">IF($N38="VALID",IF(C38=0,"Not applicable",K38/C38),$N38)</f>
        <v>2.08372093023256</v>
      </c>
      <c r="M38" s="11" t="n">
        <f aca="false">IF($N38="VALID",IF(D38=0,"Not applicable",SUM(D14:D16)/D38),$N38)</f>
        <v>116.279069767442</v>
      </c>
      <c r="N38" s="21" t="str">
        <f aca="false">IFERROR(IF(OR(COUNTIFS(Controls!$H$2,"INVALID")&gt;0,COUNTIFS(Controls!$H$14,"INVALID")&gt;0,COUNTIFS(Channels!$J$6,"INVALID")&gt;0,COUNTIFS(Allocations!$E$3,"INVALID")&gt;0,COUNTIFS(Allocations!$B$6,"INVALID")&gt;0),"INVALID",IF(OR(COUNTIFS(Controls!$H$2,"INCOMPLETE")&gt;0,COUNTIFS(Controls!$H$14,"INCOMPLETE")&gt;0,COUNTIFS(Channels!$J$6,"INCOMPLETE")&gt;0,COUNTIFS(Allocations!$E$3,"INCOMPLETE")&gt;0,COUNTIFS(Allocations!$B$6,"INCOMPLETE")&gt;0),"INCOMPLETE","VALID")),"INVALID")</f>
        <v>VALID</v>
      </c>
    </row>
    <row r="39" customFormat="false" ht="25" hidden="false" customHeight="true" outlineLevel="0" collapsed="false">
      <c r="A39" s="4" t="str">
        <f aca="false">A17</f>
        <v>B</v>
      </c>
      <c r="B39" s="4" t="str">
        <f aca="false">B17</f>
        <v>upside</v>
      </c>
      <c r="C39" s="5" t="n">
        <f aca="false">IF($N39="VALID",SUM(D17:D19)+Controls!$B$3,$N39)</f>
        <v>12000</v>
      </c>
      <c r="D39" s="5" t="n">
        <f aca="false">IF($N39="VALID",SUM(F17:F19),$N39)</f>
        <v>100</v>
      </c>
      <c r="E39" s="5" t="n">
        <f aca="false">IF($N39="VALID",SUM(I17:I19),$N39)</f>
        <v>80</v>
      </c>
      <c r="F39" s="5" t="n">
        <f aca="false">IF($N39="VALID",D39-E39,$N39)</f>
        <v>20</v>
      </c>
      <c r="G39" s="5" t="n">
        <f aca="false">IF($N39="VALID",SUM(J17:J19),$N39)</f>
        <v>24.864</v>
      </c>
      <c r="H39" s="5" t="n">
        <f aca="false">IF($N39="VALID",SUM(L17:L19),$N39)</f>
        <v>22</v>
      </c>
      <c r="I39" s="5" t="n">
        <f aca="false">IF($N39="VALID",G39-H39,$N39)</f>
        <v>2.86399999999999</v>
      </c>
      <c r="J39" s="5" t="n">
        <f aca="false">IF($N39="VALID",SUM(M17:M19),$N39)</f>
        <v>44000</v>
      </c>
      <c r="K39" s="18" t="n">
        <f aca="false">IF($N39="VALID",J39-C39,$N39)</f>
        <v>32000</v>
      </c>
      <c r="L39" s="6" t="n">
        <f aca="false">IF($N39="VALID",IF(C39=0,"Not applicable",K39/C39),$N39)</f>
        <v>2.66666666666667</v>
      </c>
      <c r="M39" s="5" t="n">
        <f aca="false">IF($N39="VALID",IF(D39=0,"Not applicable",SUM(D17:D19)/D39),$N39)</f>
        <v>100</v>
      </c>
      <c r="N39" s="19" t="str">
        <f aca="false">IFERROR(IF(OR(COUNTIFS(Controls!$H$2,"INVALID")&gt;0,COUNTIFS(Controls!$H$15,"INVALID")&gt;0,COUNTIFS(Channels!$J$6,"INVALID")&gt;0,COUNTIFS(Allocations!$E$3,"INVALID")&gt;0,COUNTIFS(Allocations!$B$6,"INVALID")&gt;0),"INVALID",IF(OR(COUNTIFS(Controls!$H$2,"INCOMPLETE")&gt;0,COUNTIFS(Controls!$H$15,"INCOMPLETE")&gt;0,COUNTIFS(Channels!$J$6,"INCOMPLETE")&gt;0,COUNTIFS(Allocations!$E$3,"INCOMPLETE")&gt;0,COUNTIFS(Allocations!$B$6,"INCOMPLETE")&gt;0),"INCOMPLETE","VALID")),"INVALID")</f>
        <v>VALID</v>
      </c>
    </row>
    <row r="40" customFormat="false" ht="25" hidden="false" customHeight="true" outlineLevel="0" collapsed="false">
      <c r="A40" s="4" t="str">
        <f aca="false">A20</f>
        <v>C</v>
      </c>
      <c r="B40" s="4" t="str">
        <f aca="false">B20</f>
        <v>downside</v>
      </c>
      <c r="C40" s="5" t="n">
        <f aca="false">IF($N40="VALID",SUM(D20:D22)+Controls!$B$3,$N40)</f>
        <v>12000</v>
      </c>
      <c r="D40" s="5" t="n">
        <f aca="false">IF($N40="VALID",SUM(F20:F22),$N40)</f>
        <v>62.25</v>
      </c>
      <c r="E40" s="5" t="n">
        <f aca="false">IF($N40="VALID",SUM(I20:I22),$N40)</f>
        <v>60</v>
      </c>
      <c r="F40" s="5" t="n">
        <f aca="false">IF($N40="VALID",D40-E40,$N40)</f>
        <v>2.25</v>
      </c>
      <c r="G40" s="5" t="n">
        <f aca="false">IF($N40="VALID",SUM(J20:J22),$N40)</f>
        <v>13.1277108433735</v>
      </c>
      <c r="H40" s="5" t="n">
        <f aca="false">IF($N40="VALID",SUM(L20:L22),$N40)</f>
        <v>13.1277108433735</v>
      </c>
      <c r="I40" s="5" t="n">
        <f aca="false">IF($N40="VALID",G40-H40,$N40)</f>
        <v>0</v>
      </c>
      <c r="J40" s="5" t="n">
        <f aca="false">IF($N40="VALID",SUM(M20:M22),$N40)</f>
        <v>19691.5662650602</v>
      </c>
      <c r="K40" s="18" t="n">
        <f aca="false">IF($N40="VALID",J40-C40,$N40)</f>
        <v>7691.56626506024</v>
      </c>
      <c r="L40" s="6" t="n">
        <f aca="false">IF($N40="VALID",IF(C40=0,"Not applicable",K40/C40),$N40)</f>
        <v>0.640963855421687</v>
      </c>
      <c r="M40" s="5" t="n">
        <f aca="false">IF($N40="VALID",IF(D40=0,"Not applicable",SUM(D20:D22)/D40),$N40)</f>
        <v>160.642570281125</v>
      </c>
      <c r="N40" s="19" t="str">
        <f aca="false">IFERROR(IF(OR(COUNTIFS(Controls!$H$2,"INVALID")&gt;0,COUNTIFS(Controls!$H$13,"INVALID")&gt;0,COUNTIFS(Channels!$J$6,"INVALID")&gt;0,COUNTIFS(Allocations!$E$4,"INVALID")&gt;0,COUNTIFS(Allocations!$B$6,"INVALID")&gt;0),"INVALID",IF(OR(COUNTIFS(Controls!$H$2,"INCOMPLETE")&gt;0,COUNTIFS(Controls!$H$13,"INCOMPLETE")&gt;0,COUNTIFS(Channels!$J$6,"INCOMPLETE")&gt;0,COUNTIFS(Allocations!$E$4,"INCOMPLETE")&gt;0,COUNTIFS(Allocations!$B$6,"INCOMPLETE")&gt;0),"INCOMPLETE","VALID")),"INVALID")</f>
        <v>VALID</v>
      </c>
    </row>
    <row r="41" customFormat="false" ht="25" hidden="false" customHeight="true" outlineLevel="0" collapsed="false">
      <c r="A41" s="10" t="str">
        <f aca="false">A23</f>
        <v>C</v>
      </c>
      <c r="B41" s="10" t="str">
        <f aca="false">B23</f>
        <v>baseline</v>
      </c>
      <c r="C41" s="11" t="n">
        <f aca="false">IF($N41="VALID",SUM(D23:D25)+Controls!$B$3,$N41)</f>
        <v>12000</v>
      </c>
      <c r="D41" s="11" t="n">
        <f aca="false">IF($N41="VALID",SUM(F23:F25),$N41)</f>
        <v>83</v>
      </c>
      <c r="E41" s="11" t="n">
        <f aca="false">IF($N41="VALID",SUM(I23:I25),$N41)</f>
        <v>80</v>
      </c>
      <c r="F41" s="11" t="n">
        <f aca="false">IF($N41="VALID",D41-E41,$N41)</f>
        <v>3</v>
      </c>
      <c r="G41" s="11" t="n">
        <f aca="false">IF($N41="VALID",SUM(J23:J25),$N41)</f>
        <v>21.8795180722892</v>
      </c>
      <c r="H41" s="11" t="n">
        <f aca="false">IF($N41="VALID",SUM(L23:L25),$N41)</f>
        <v>21.8795180722892</v>
      </c>
      <c r="I41" s="11" t="n">
        <f aca="false">IF($N41="VALID",G41-H41,$N41)</f>
        <v>0</v>
      </c>
      <c r="J41" s="11" t="n">
        <f aca="false">IF($N41="VALID",SUM(M23:M25),$N41)</f>
        <v>39383.1325301205</v>
      </c>
      <c r="K41" s="20" t="n">
        <f aca="false">IF($N41="VALID",J41-C41,$N41)</f>
        <v>27383.1325301205</v>
      </c>
      <c r="L41" s="12" t="n">
        <f aca="false">IF($N41="VALID",IF(C41=0,"Not applicable",K41/C41),$N41)</f>
        <v>2.28192771084337</v>
      </c>
      <c r="M41" s="11" t="n">
        <f aca="false">IF($N41="VALID",IF(D41=0,"Not applicable",SUM(D23:D25)/D41),$N41)</f>
        <v>120.481927710843</v>
      </c>
      <c r="N41" s="21" t="str">
        <f aca="false">IFERROR(IF(OR(COUNTIFS(Controls!$H$2,"INVALID")&gt;0,COUNTIFS(Controls!$H$14,"INVALID")&gt;0,COUNTIFS(Channels!$J$6,"INVALID")&gt;0,COUNTIFS(Allocations!$E$4,"INVALID")&gt;0,COUNTIFS(Allocations!$B$6,"INVALID")&gt;0),"INVALID",IF(OR(COUNTIFS(Controls!$H$2,"INCOMPLETE")&gt;0,COUNTIFS(Controls!$H$14,"INCOMPLETE")&gt;0,COUNTIFS(Channels!$J$6,"INCOMPLETE")&gt;0,COUNTIFS(Allocations!$E$4,"INCOMPLETE")&gt;0,COUNTIFS(Allocations!$B$6,"INCOMPLETE")&gt;0),"INCOMPLETE","VALID")),"INVALID")</f>
        <v>VALID</v>
      </c>
    </row>
    <row r="42" customFormat="false" ht="25" hidden="false" customHeight="true" outlineLevel="0" collapsed="false">
      <c r="A42" s="4" t="str">
        <f aca="false">A26</f>
        <v>C</v>
      </c>
      <c r="B42" s="4" t="str">
        <f aca="false">B26</f>
        <v>upside</v>
      </c>
      <c r="C42" s="5" t="n">
        <f aca="false">IF($N42="VALID",SUM(D26:D28)+Controls!$B$3,$N42)</f>
        <v>12000</v>
      </c>
      <c r="D42" s="5" t="n">
        <f aca="false">IF($N42="VALID",SUM(F26:F28),$N42)</f>
        <v>95</v>
      </c>
      <c r="E42" s="5" t="n">
        <f aca="false">IF($N42="VALID",SUM(I26:I28),$N42)</f>
        <v>80</v>
      </c>
      <c r="F42" s="5" t="n">
        <f aca="false">IF($N42="VALID",D42-E42,$N42)</f>
        <v>15</v>
      </c>
      <c r="G42" s="5" t="n">
        <f aca="false">IF($N42="VALID",SUM(J26:J28),$N42)</f>
        <v>26.0210526315789</v>
      </c>
      <c r="H42" s="5" t="n">
        <f aca="false">IF($N42="VALID",SUM(L26:L28),$N42)</f>
        <v>22</v>
      </c>
      <c r="I42" s="5" t="n">
        <f aca="false">IF($N42="VALID",G42-H42,$N42)</f>
        <v>4.02105263157895</v>
      </c>
      <c r="J42" s="5" t="n">
        <f aca="false">IF($N42="VALID",SUM(M26:M28),$N42)</f>
        <v>44000</v>
      </c>
      <c r="K42" s="18" t="n">
        <f aca="false">IF($N42="VALID",J42-C42,$N42)</f>
        <v>32000</v>
      </c>
      <c r="L42" s="6" t="n">
        <f aca="false">IF($N42="VALID",IF(C42=0,"Not applicable",K42/C42),$N42)</f>
        <v>2.66666666666667</v>
      </c>
      <c r="M42" s="5" t="n">
        <f aca="false">IF($N42="VALID",IF(D42=0,"Not applicable",SUM(D26:D28)/D42),$N42)</f>
        <v>105.263157894737</v>
      </c>
      <c r="N42" s="19" t="str">
        <f aca="false">IFERROR(IF(OR(COUNTIFS(Controls!$H$2,"INVALID")&gt;0,COUNTIFS(Controls!$H$15,"INVALID")&gt;0,COUNTIFS(Channels!$J$6,"INVALID")&gt;0,COUNTIFS(Allocations!$E$4,"INVALID")&gt;0,COUNTIFS(Allocations!$B$6,"INVALID")&gt;0),"INVALID",IF(OR(COUNTIFS(Controls!$H$2,"INCOMPLETE")&gt;0,COUNTIFS(Controls!$H$15,"INCOMPLETE")&gt;0,COUNTIFS(Channels!$J$6,"INCOMPLETE")&gt;0,COUNTIFS(Allocations!$E$4,"INCOMPLETE")&gt;0,COUNTIFS(Allocations!$B$6,"INCOMPLETE")&gt;0),"INCOMPLETE","VALID")),"INVALID")</f>
        <v>VALID</v>
      </c>
    </row>
    <row r="43" customFormat="false" ht="25" hidden="false" customHeight="true" outlineLevel="0" collapsed="false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customFormat="false" ht="36" hidden="false" customHeight="true" outlineLevel="0" collapsed="false">
      <c r="A44" s="17" t="s">
        <v>22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customFormat="false" ht="32" hidden="false" customHeight="true" outlineLevel="0" collapsed="false">
      <c r="A45" s="17" t="s">
        <v>23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customFormat="false" ht="32" hidden="false" customHeight="true" outlineLevel="0" collapsed="false">
      <c r="A46" s="17" t="s">
        <v>24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customFormat="false" ht="32" hidden="false" customHeight="true" outlineLevel="0" collapsed="false">
      <c r="A47" s="17" t="s">
        <v>25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customFormat="false" ht="32" hidden="false" customHeight="true" outlineLevel="0" collapsed="false">
      <c r="A48" s="17" t="s">
        <v>26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customFormat="false" ht="25" hidden="false" customHeight="true" outlineLevel="0" collapsed="false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customFormat="false" ht="46" hidden="false" customHeight="true" outlineLevel="0" collapsed="false">
      <c r="A50" s="1" t="s">
        <v>27</v>
      </c>
      <c r="B50" s="2" t="s">
        <v>1</v>
      </c>
      <c r="C50" s="2" t="s">
        <v>28</v>
      </c>
      <c r="D50" s="2" t="s">
        <v>29</v>
      </c>
      <c r="E50" s="2" t="s">
        <v>30</v>
      </c>
      <c r="F50" s="3" t="s">
        <v>31</v>
      </c>
      <c r="G50" s="4"/>
      <c r="H50" s="4"/>
      <c r="I50" s="4"/>
      <c r="J50" s="4"/>
      <c r="K50" s="4"/>
      <c r="L50" s="4"/>
      <c r="M50" s="4"/>
      <c r="N50" s="4"/>
    </row>
    <row r="51" customFormat="false" ht="25" hidden="false" customHeight="true" outlineLevel="0" collapsed="false">
      <c r="A51" s="4" t="str">
        <f aca="false">A34</f>
        <v>A</v>
      </c>
      <c r="B51" s="4" t="str">
        <f aca="false">B34</f>
        <v>downside</v>
      </c>
      <c r="C51" s="4" t="str">
        <f aca="false">IF($N34&lt;&gt;"VALID","NOT TESTED",IF(AND(E34&lt;=D34+0.000000001,E34&lt;=Controls!$E$13+0.000000001),"PASS","FAIL"))</f>
        <v>PASS</v>
      </c>
      <c r="D51" s="4" t="str">
        <f aca="false">IF($N34&lt;&gt;"VALID","NOT TESTED",IF(AND(H34&lt;=G34+0.000000001,H34&lt;=Controls!$F$13+0.000000001),"PASS","FAIL"))</f>
        <v>PASS</v>
      </c>
      <c r="E51" s="4" t="str">
        <f aca="false">IF($N34&lt;&gt;"VALID","NOT TESTED",IF(AND(G2=MIN(1,Channels!G2*Controls!$C$13),G3=MIN(1,Channels!G3*Controls!$C$13),G4=MIN(1,Channels!G4*Controls!$C$13)),"PASS","FAIL"))</f>
        <v>PASS</v>
      </c>
      <c r="F51" s="4" t="str">
        <f aca="false">IF($N34&lt;&gt;"VALID","NOT TESTED",IF(ABS(K34-(J34-C34))&lt;0.000000001,"PASS","FAIL"))</f>
        <v>PASS</v>
      </c>
      <c r="G51" s="4"/>
      <c r="H51" s="4"/>
      <c r="I51" s="4"/>
      <c r="J51" s="4"/>
      <c r="K51" s="4"/>
      <c r="L51" s="4"/>
      <c r="M51" s="4"/>
      <c r="N51" s="4"/>
    </row>
    <row r="52" customFormat="false" ht="25" hidden="false" customHeight="true" outlineLevel="0" collapsed="false">
      <c r="A52" s="4" t="str">
        <f aca="false">A35</f>
        <v>A</v>
      </c>
      <c r="B52" s="4" t="str">
        <f aca="false">B35</f>
        <v>baseline</v>
      </c>
      <c r="C52" s="4" t="str">
        <f aca="false">IF($N35&lt;&gt;"VALID","NOT TESTED",IF(AND(E35&lt;=D35+0.000000001,E35&lt;=Controls!$E$14+0.000000001),"PASS","FAIL"))</f>
        <v>PASS</v>
      </c>
      <c r="D52" s="4" t="str">
        <f aca="false">IF($N35&lt;&gt;"VALID","NOT TESTED",IF(AND(H35&lt;=G35+0.000000001,H35&lt;=Controls!$F$14+0.000000001),"PASS","FAIL"))</f>
        <v>PASS</v>
      </c>
      <c r="E52" s="4" t="str">
        <f aca="false">IF($N35&lt;&gt;"VALID","NOT TESTED",IF(AND(G5=MIN(1,Channels!G2*Controls!$C$14),G6=MIN(1,Channels!G3*Controls!$C$14),G7=MIN(1,Channels!G4*Controls!$C$14)),"PASS","FAIL"))</f>
        <v>PASS</v>
      </c>
      <c r="F52" s="4" t="str">
        <f aca="false">IF($N35&lt;&gt;"VALID","NOT TESTED",IF(ABS(K35-(J35-C35))&lt;0.000000001,"PASS","FAIL"))</f>
        <v>PASS</v>
      </c>
      <c r="G52" s="4"/>
      <c r="H52" s="4"/>
      <c r="I52" s="4"/>
      <c r="J52" s="4"/>
      <c r="K52" s="4"/>
      <c r="L52" s="4"/>
      <c r="M52" s="4"/>
      <c r="N52" s="4"/>
    </row>
    <row r="53" customFormat="false" ht="25" hidden="false" customHeight="true" outlineLevel="0" collapsed="false">
      <c r="A53" s="4" t="str">
        <f aca="false">A36</f>
        <v>A</v>
      </c>
      <c r="B53" s="4" t="str">
        <f aca="false">B36</f>
        <v>upside</v>
      </c>
      <c r="C53" s="4" t="str">
        <f aca="false">IF($N36&lt;&gt;"VALID","NOT TESTED",IF(AND(E36&lt;=D36+0.000000001,E36&lt;=Controls!$E$15+0.000000001),"PASS","FAIL"))</f>
        <v>PASS</v>
      </c>
      <c r="D53" s="4" t="str">
        <f aca="false">IF($N36&lt;&gt;"VALID","NOT TESTED",IF(AND(H36&lt;=G36+0.000000001,H36&lt;=Controls!$F$15+0.000000001),"PASS","FAIL"))</f>
        <v>PASS</v>
      </c>
      <c r="E53" s="4" t="str">
        <f aca="false">IF($N36&lt;&gt;"VALID","NOT TESTED",IF(AND(G8=MIN(1,Channels!G2*Controls!$C$15),G9=MIN(1,Channels!G3*Controls!$C$15),G10=MIN(1,Channels!G4*Controls!$C$15)),"PASS","FAIL"))</f>
        <v>PASS</v>
      </c>
      <c r="F53" s="4" t="str">
        <f aca="false">IF($N36&lt;&gt;"VALID","NOT TESTED",IF(ABS(K36-(J36-C36))&lt;0.000000001,"PASS","FAIL"))</f>
        <v>PASS</v>
      </c>
      <c r="G53" s="4"/>
      <c r="H53" s="4"/>
      <c r="I53" s="4"/>
      <c r="J53" s="4"/>
      <c r="K53" s="4"/>
      <c r="L53" s="4"/>
      <c r="M53" s="4"/>
      <c r="N53" s="4"/>
    </row>
    <row r="54" customFormat="false" ht="25" hidden="false" customHeight="true" outlineLevel="0" collapsed="false">
      <c r="A54" s="4" t="str">
        <f aca="false">A37</f>
        <v>B</v>
      </c>
      <c r="B54" s="4" t="str">
        <f aca="false">B37</f>
        <v>downside</v>
      </c>
      <c r="C54" s="4" t="str">
        <f aca="false">IF($N37&lt;&gt;"VALID","NOT TESTED",IF(AND(E37&lt;=D37+0.000000001,E37&lt;=Controls!$E$13+0.000000001),"PASS","FAIL"))</f>
        <v>PASS</v>
      </c>
      <c r="D54" s="4" t="str">
        <f aca="false">IF($N37&lt;&gt;"VALID","NOT TESTED",IF(AND(H37&lt;=G37+0.000000001,H37&lt;=Controls!$F$13+0.000000001),"PASS","FAIL"))</f>
        <v>PASS</v>
      </c>
      <c r="E54" s="4" t="str">
        <f aca="false">IF($N37&lt;&gt;"VALID","NOT TESTED",IF(AND(G11=MIN(1,Channels!G2*Controls!$C$13),G12=MIN(1,Channels!G3*Controls!$C$13),G13=MIN(1,Channels!G4*Controls!$C$13)),"PASS","FAIL"))</f>
        <v>PASS</v>
      </c>
      <c r="F54" s="4" t="str">
        <f aca="false">IF($N37&lt;&gt;"VALID","NOT TESTED",IF(ABS(K37-(J37-C37))&lt;0.000000001,"PASS","FAIL"))</f>
        <v>PASS</v>
      </c>
      <c r="G54" s="4"/>
      <c r="H54" s="4"/>
      <c r="I54" s="4"/>
      <c r="J54" s="4"/>
      <c r="K54" s="4"/>
      <c r="L54" s="4"/>
      <c r="M54" s="4"/>
      <c r="N54" s="4"/>
    </row>
    <row r="55" customFormat="false" ht="25" hidden="false" customHeight="true" outlineLevel="0" collapsed="false">
      <c r="A55" s="4" t="str">
        <f aca="false">A38</f>
        <v>B</v>
      </c>
      <c r="B55" s="4" t="str">
        <f aca="false">B38</f>
        <v>baseline</v>
      </c>
      <c r="C55" s="4" t="str">
        <f aca="false">IF($N38&lt;&gt;"VALID","NOT TESTED",IF(AND(E38&lt;=D38+0.000000001,E38&lt;=Controls!$E$14+0.000000001),"PASS","FAIL"))</f>
        <v>PASS</v>
      </c>
      <c r="D55" s="4" t="str">
        <f aca="false">IF($N38&lt;&gt;"VALID","NOT TESTED",IF(AND(H38&lt;=G38+0.000000001,H38&lt;=Controls!$F$14+0.000000001),"PASS","FAIL"))</f>
        <v>PASS</v>
      </c>
      <c r="E55" s="4" t="str">
        <f aca="false">IF($N38&lt;&gt;"VALID","NOT TESTED",IF(AND(G14=MIN(1,Channels!G2*Controls!$C$14),G15=MIN(1,Channels!G3*Controls!$C$14),G16=MIN(1,Channels!G4*Controls!$C$14)),"PASS","FAIL"))</f>
        <v>PASS</v>
      </c>
      <c r="F55" s="4" t="str">
        <f aca="false">IF($N38&lt;&gt;"VALID","NOT TESTED",IF(ABS(K38-(J38-C38))&lt;0.000000001,"PASS","FAIL"))</f>
        <v>PASS</v>
      </c>
      <c r="G55" s="4"/>
      <c r="H55" s="4"/>
      <c r="I55" s="4"/>
      <c r="J55" s="4"/>
      <c r="K55" s="4"/>
      <c r="L55" s="4"/>
      <c r="M55" s="4"/>
      <c r="N55" s="4"/>
    </row>
    <row r="56" customFormat="false" ht="25" hidden="false" customHeight="true" outlineLevel="0" collapsed="false">
      <c r="A56" s="4" t="str">
        <f aca="false">A39</f>
        <v>B</v>
      </c>
      <c r="B56" s="4" t="str">
        <f aca="false">B39</f>
        <v>upside</v>
      </c>
      <c r="C56" s="4" t="str">
        <f aca="false">IF($N39&lt;&gt;"VALID","NOT TESTED",IF(AND(E39&lt;=D39+0.000000001,E39&lt;=Controls!$E$15+0.000000001),"PASS","FAIL"))</f>
        <v>PASS</v>
      </c>
      <c r="D56" s="4" t="str">
        <f aca="false">IF($N39&lt;&gt;"VALID","NOT TESTED",IF(AND(H39&lt;=G39+0.000000001,H39&lt;=Controls!$F$15+0.000000001),"PASS","FAIL"))</f>
        <v>PASS</v>
      </c>
      <c r="E56" s="4" t="str">
        <f aca="false">IF($N39&lt;&gt;"VALID","NOT TESTED",IF(AND(G17=MIN(1,Channels!G2*Controls!$C$15),G18=MIN(1,Channels!G3*Controls!$C$15),G19=MIN(1,Channels!G4*Controls!$C$15)),"PASS","FAIL"))</f>
        <v>PASS</v>
      </c>
      <c r="F56" s="4" t="str">
        <f aca="false">IF($N39&lt;&gt;"VALID","NOT TESTED",IF(ABS(K39-(J39-C39))&lt;0.000000001,"PASS","FAIL"))</f>
        <v>PASS</v>
      </c>
      <c r="G56" s="4"/>
      <c r="H56" s="4"/>
      <c r="I56" s="4"/>
      <c r="J56" s="4"/>
      <c r="K56" s="4"/>
      <c r="L56" s="4"/>
      <c r="M56" s="4"/>
      <c r="N56" s="4"/>
    </row>
    <row r="57" customFormat="false" ht="25" hidden="false" customHeight="true" outlineLevel="0" collapsed="false">
      <c r="A57" s="4" t="str">
        <f aca="false">A40</f>
        <v>C</v>
      </c>
      <c r="B57" s="4" t="str">
        <f aca="false">B40</f>
        <v>downside</v>
      </c>
      <c r="C57" s="4" t="str">
        <f aca="false">IF($N40&lt;&gt;"VALID","NOT TESTED",IF(AND(E40&lt;=D40+0.000000001,E40&lt;=Controls!$E$13+0.000000001),"PASS","FAIL"))</f>
        <v>PASS</v>
      </c>
      <c r="D57" s="4" t="str">
        <f aca="false">IF($N40&lt;&gt;"VALID","NOT TESTED",IF(AND(H40&lt;=G40+0.000000001,H40&lt;=Controls!$F$13+0.000000001),"PASS","FAIL"))</f>
        <v>PASS</v>
      </c>
      <c r="E57" s="4" t="str">
        <f aca="false">IF($N40&lt;&gt;"VALID","NOT TESTED",IF(AND(G20=MIN(1,Channels!G2*Controls!$C$13),G21=MIN(1,Channels!G3*Controls!$C$13),G22=MIN(1,Channels!G4*Controls!$C$13)),"PASS","FAIL"))</f>
        <v>PASS</v>
      </c>
      <c r="F57" s="4" t="str">
        <f aca="false">IF($N40&lt;&gt;"VALID","NOT TESTED",IF(ABS(K40-(J40-C40))&lt;0.000000001,"PASS","FAIL"))</f>
        <v>PASS</v>
      </c>
      <c r="G57" s="4"/>
      <c r="H57" s="4"/>
      <c r="I57" s="4"/>
      <c r="J57" s="4"/>
      <c r="K57" s="4"/>
      <c r="L57" s="4"/>
      <c r="M57" s="4"/>
      <c r="N57" s="4"/>
    </row>
    <row r="58" customFormat="false" ht="25" hidden="false" customHeight="true" outlineLevel="0" collapsed="false">
      <c r="A58" s="4" t="str">
        <f aca="false">A41</f>
        <v>C</v>
      </c>
      <c r="B58" s="4" t="str">
        <f aca="false">B41</f>
        <v>baseline</v>
      </c>
      <c r="C58" s="4" t="str">
        <f aca="false">IF($N41&lt;&gt;"VALID","NOT TESTED",IF(AND(E41&lt;=D41+0.000000001,E41&lt;=Controls!$E$14+0.000000001),"PASS","FAIL"))</f>
        <v>PASS</v>
      </c>
      <c r="D58" s="4" t="str">
        <f aca="false">IF($N41&lt;&gt;"VALID","NOT TESTED",IF(AND(H41&lt;=G41+0.000000001,H41&lt;=Controls!$F$14+0.000000001),"PASS","FAIL"))</f>
        <v>PASS</v>
      </c>
      <c r="E58" s="4" t="str">
        <f aca="false">IF($N41&lt;&gt;"VALID","NOT TESTED",IF(AND(G23=MIN(1,Channels!G2*Controls!$C$14),G24=MIN(1,Channels!G3*Controls!$C$14),G25=MIN(1,Channels!G4*Controls!$C$14)),"PASS","FAIL"))</f>
        <v>PASS</v>
      </c>
      <c r="F58" s="4" t="str">
        <f aca="false">IF($N41&lt;&gt;"VALID","NOT TESTED",IF(ABS(K41-(J41-C41))&lt;0.000000001,"PASS","FAIL"))</f>
        <v>PASS</v>
      </c>
      <c r="G58" s="4"/>
      <c r="H58" s="4"/>
      <c r="I58" s="4"/>
      <c r="J58" s="4"/>
      <c r="K58" s="4"/>
      <c r="L58" s="4"/>
      <c r="M58" s="4"/>
      <c r="N58" s="4"/>
    </row>
    <row r="59" customFormat="false" ht="25" hidden="false" customHeight="true" outlineLevel="0" collapsed="false">
      <c r="A59" s="4" t="str">
        <f aca="false">A42</f>
        <v>C</v>
      </c>
      <c r="B59" s="4" t="str">
        <f aca="false">B42</f>
        <v>upside</v>
      </c>
      <c r="C59" s="4" t="str">
        <f aca="false">IF($N42&lt;&gt;"VALID","NOT TESTED",IF(AND(E42&lt;=D42+0.000000001,E42&lt;=Controls!$E$15+0.000000001),"PASS","FAIL"))</f>
        <v>PASS</v>
      </c>
      <c r="D59" s="4" t="str">
        <f aca="false">IF($N42&lt;&gt;"VALID","NOT TESTED",IF(AND(H42&lt;=G42+0.000000001,H42&lt;=Controls!$F$15+0.000000001),"PASS","FAIL"))</f>
        <v>PASS</v>
      </c>
      <c r="E59" s="4" t="str">
        <f aca="false">IF($N42&lt;&gt;"VALID","NOT TESTED",IF(AND(G26=MIN(1,Channels!G2*Controls!$C$15),G27=MIN(1,Channels!G3*Controls!$C$15),G28=MIN(1,Channels!G4*Controls!$C$15)),"PASS","FAIL"))</f>
        <v>PASS</v>
      </c>
      <c r="F59" s="4" t="str">
        <f aca="false">IF($N42&lt;&gt;"VALID","NOT TESTED",IF(ABS(K42-(J42-C42))&lt;0.000000001,"PASS","FAIL"))</f>
        <v>PASS</v>
      </c>
      <c r="G59" s="4"/>
      <c r="H59" s="4"/>
      <c r="I59" s="4"/>
      <c r="J59" s="4"/>
      <c r="K59" s="4"/>
      <c r="L59" s="4"/>
      <c r="M59" s="4"/>
      <c r="N59" s="4"/>
    </row>
    <row r="60" customFormat="false" ht="25" hidden="false" customHeight="tru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customFormat="false" ht="34" hidden="false" customHeight="true" outlineLevel="0" collapsed="false">
      <c r="A61" s="17" t="s">
        <v>32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</sheetData>
  <mergeCells count="8">
    <mergeCell ref="A30:N30"/>
    <mergeCell ref="A31:N31"/>
    <mergeCell ref="A44:N44"/>
    <mergeCell ref="A45:N45"/>
    <mergeCell ref="A46:N46"/>
    <mergeCell ref="A47:N47"/>
    <mergeCell ref="A48:N48"/>
    <mergeCell ref="A61:N61"/>
  </mergeCells>
  <conditionalFormatting sqref="N34:N42">
    <cfRule type="containsText" priority="2" operator="containsText" aboveAverage="0" equalAverage="0" bottom="0" percent="0" rank="0" text="INVALID" dxfId="0">
      <formula>NOT(ISERROR(SEARCH("INVALID",N34)))</formula>
    </cfRule>
    <cfRule type="containsText" priority="3" operator="containsText" aboveAverage="0" equalAverage="0" bottom="0" percent="0" rank="0" text="INCOMPLETE" dxfId="1">
      <formula>NOT(ISERROR(SEARCH("INCOMPLETE",N34)))</formula>
    </cfRule>
    <cfRule type="containsText" priority="4" operator="containsText" aboveAverage="0" equalAverage="0" bottom="0" percent="0" rank="0" text="FAIL" dxfId="2">
      <formula>NOT(ISERROR(SEARCH("FAIL",N34)))</formula>
    </cfRule>
    <cfRule type="containsText" priority="5" operator="containsText" aboveAverage="0" equalAverage="0" bottom="0" percent="0" rank="0" text="NOT TESTED" dxfId="3">
      <formula>NOT(ISERROR(SEARCH("NOT TESTED",N34)))</formula>
    </cfRule>
  </conditionalFormatting>
  <conditionalFormatting sqref="D2:M28">
    <cfRule type="containsText" priority="6" operator="containsText" aboveAverage="0" equalAverage="0" bottom="0" percent="0" rank="0" text="INVALID" dxfId="4">
      <formula>NOT(ISERROR(SEARCH("INVALID",D2)))</formula>
    </cfRule>
    <cfRule type="containsText" priority="7" operator="containsText" aboveAverage="0" equalAverage="0" bottom="0" percent="0" rank="0" text="INCOMPLETE" dxfId="5">
      <formula>NOT(ISERROR(SEARCH("INCOMPLETE",D2)))</formula>
    </cfRule>
    <cfRule type="containsText" priority="8" operator="containsText" aboveAverage="0" equalAverage="0" bottom="0" percent="0" rank="0" text="FAIL" dxfId="6">
      <formula>NOT(ISERROR(SEARCH("FAIL",D2)))</formula>
    </cfRule>
    <cfRule type="containsText" priority="9" operator="containsText" aboveAverage="0" equalAverage="0" bottom="0" percent="0" rank="0" text="NOT TESTED" dxfId="7">
      <formula>NOT(ISERROR(SEARCH("NOT TESTED",D2)))</formula>
    </cfRule>
  </conditionalFormatting>
  <conditionalFormatting sqref="C34:M42">
    <cfRule type="containsText" priority="10" operator="containsText" aboveAverage="0" equalAverage="0" bottom="0" percent="0" rank="0" text="INVALID" dxfId="8">
      <formula>NOT(ISERROR(SEARCH("INVALID",C34)))</formula>
    </cfRule>
    <cfRule type="containsText" priority="11" operator="containsText" aboveAverage="0" equalAverage="0" bottom="0" percent="0" rank="0" text="INCOMPLETE" dxfId="9">
      <formula>NOT(ISERROR(SEARCH("INCOMPLETE",C34)))</formula>
    </cfRule>
    <cfRule type="containsText" priority="12" operator="containsText" aboveAverage="0" equalAverage="0" bottom="0" percent="0" rank="0" text="FAIL" dxfId="10">
      <formula>NOT(ISERROR(SEARCH("FAIL",C34)))</formula>
    </cfRule>
    <cfRule type="containsText" priority="13" operator="containsText" aboveAverage="0" equalAverage="0" bottom="0" percent="0" rank="0" text="NOT TESTED" dxfId="11">
      <formula>NOT(ISERROR(SEARCH("NOT TESTED",C34)))</formula>
    </cfRule>
  </conditionalFormatting>
  <conditionalFormatting sqref="J34:K42">
    <cfRule type="cellIs" priority="14" operator="lessThan" aboveAverage="0" equalAverage="0" bottom="0" percent="0" rank="0" text="" dxfId="12">
      <formula>0</formula>
    </cfRule>
  </conditionalFormatting>
  <conditionalFormatting sqref="C51:F59">
    <cfRule type="containsText" priority="15" operator="containsText" aboveAverage="0" equalAverage="0" bottom="0" percent="0" rank="0" text="INVALID" dxfId="13">
      <formula>NOT(ISERROR(SEARCH("INVALID",C51)))</formula>
    </cfRule>
    <cfRule type="containsText" priority="16" operator="containsText" aboveAverage="0" equalAverage="0" bottom="0" percent="0" rank="0" text="INCOMPLETE" dxfId="14">
      <formula>NOT(ISERROR(SEARCH("INCOMPLETE",C51)))</formula>
    </cfRule>
    <cfRule type="containsText" priority="17" operator="containsText" aboveAverage="0" equalAverage="0" bottom="0" percent="0" rank="0" text="FAIL" dxfId="15">
      <formula>NOT(ISERROR(SEARCH("FAIL",C51)))</formula>
    </cfRule>
    <cfRule type="containsText" priority="18" operator="containsText" aboveAverage="0" equalAverage="0" bottom="0" percent="0" rank="0" text="NOT TESTED" dxfId="16">
      <formula>NOT(ISERROR(SEARCH("NOT TESTED",C51)))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4B72"/>
    <pageSetUpPr fitToPage="fals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5"/>
    <col collapsed="false" customWidth="true" hidden="false" outlineLevel="0" max="6" min="3" style="0" width="18"/>
    <col collapsed="false" customWidth="true" hidden="false" outlineLevel="0" max="7" min="7" style="0" width="40"/>
    <col collapsed="false" customWidth="true" hidden="false" outlineLevel="0" max="8" min="8" style="0" width="18"/>
  </cols>
  <sheetData>
    <row r="1" customFormat="false" ht="25" hidden="false" customHeight="true" outlineLevel="0" collapsed="false">
      <c r="A1" s="1" t="s">
        <v>33</v>
      </c>
      <c r="B1" s="2" t="s">
        <v>34</v>
      </c>
      <c r="C1" s="3" t="s">
        <v>21</v>
      </c>
      <c r="D1" s="4" t="s">
        <v>35</v>
      </c>
      <c r="E1" s="4"/>
      <c r="F1" s="4"/>
      <c r="G1" s="4"/>
      <c r="H1" s="22" t="s">
        <v>36</v>
      </c>
    </row>
    <row r="2" customFormat="false" ht="28" hidden="false" customHeight="true" outlineLevel="0" collapsed="false">
      <c r="A2" s="4" t="s">
        <v>37</v>
      </c>
      <c r="B2" s="23" t="n">
        <v>12000</v>
      </c>
      <c r="C2" s="19" t="str">
        <f aca="false">IFERROR(IF(_xlfn.ISFORMULA(B2),"INVALID",IF(IF(ISBLANK(B2),TRUE(),IF(ISTEXT(B2),LEN(TRIM(CLEAN(SUBSTITUTE(SUBSTITUTE(SUBSTITUTE(B2," ","")," ",""),"​",""))))=0,FALSE())),"INCOMPLETE",IF(AND(ISNUMBER(B2),B2&gt;=0),"VALID","INVALID"))),"INVALID")</f>
        <v>VALID</v>
      </c>
      <c r="D2" s="17" t="s">
        <v>38</v>
      </c>
      <c r="E2" s="17"/>
      <c r="F2" s="17"/>
      <c r="G2" s="17"/>
      <c r="H2" s="19" t="str">
        <f aca="false">IFERROR(IF(OR(IFERROR(AND(NOT(_xlfn.ISFORMULA($A$13)),NOT(_xlfn.ISFORMULA($A$14)),ISTEXT($A$13),ISTEXT($A$14),NOT(IF(ISBLANK($A$13),TRUE(),IF(ISTEXT($A$13),LEN(TRIM(CLEAN(SUBSTITUTE(SUBSTITUTE(SUBSTITUTE($A$13," ","")," ",""),"​",""))))=0,FALSE()))),NOT(IF(ISBLANK($A$14),TRUE(),IF(ISTEXT($A$14),LEN(TRIM(CLEAN(SUBSTITUTE(SUBSTITUTE(SUBSTITUTE($A$14," ","")," ",""),"​",""))))=0,FALSE()))),$A$13=$A$14),FALSE()),IFERROR(AND(NOT(_xlfn.ISFORMULA($A$13)),NOT(_xlfn.ISFORMULA($A$15)),ISTEXT($A$13),ISTEXT($A$15),NOT(IF(ISBLANK($A$13),TRUE(),IF(ISTEXT($A$13),LEN(TRIM(CLEAN(SUBSTITUTE(SUBSTITUTE(SUBSTITUTE($A$13," ","")," ",""),"​",""))))=0,FALSE()))),NOT(IF(ISBLANK($A$15),TRUE(),IF(ISTEXT($A$15),LEN(TRIM(CLEAN(SUBSTITUTE(SUBSTITUTE(SUBSTITUTE($A$15," ","")," ",""),"​",""))))=0,FALSE()))),$A$13=$A$15),FALSE()),IFERROR(AND(NOT(_xlfn.ISFORMULA($A$14)),NOT(_xlfn.ISFORMULA($A$15)),ISTEXT($A$14),ISTEXT($A$15),NOT(IF(ISBLANK($A$14),TRUE(),IF(ISTEXT($A$14),LEN(TRIM(CLEAN(SUBSTITUTE(SUBSTITUTE(SUBSTITUTE($A$14," ","")," ",""),"​",""))))=0,FALSE()))),NOT(IF(ISBLANK($A$15),TRUE(),IF(ISTEXT($A$15),LEN(TRIM(CLEAN(SUBSTITUTE(SUBSTITUTE(SUBSTITUTE($A$15," ","")," ",""),"​",""))))=0,FALSE()))),$A$14=$A$15),FALSE())),"INVALID",IFERROR(IF(OR(COUNTIFS(C2:C10,"INVALID")&gt;0,COUNTIFS(H18:H21,"INVALID")&gt;0),"INVALID",IF(OR(COUNTIFS(C2:C10,"INCOMPLETE")&gt;0,COUNTIFS(H18:H21,"INCOMPLETE")&gt;0),"INCOMPLETE","VALID")),"INVALID")),"INVALID")</f>
        <v>VALID</v>
      </c>
    </row>
    <row r="3" customFormat="false" ht="28" hidden="false" customHeight="true" outlineLevel="0" collapsed="false">
      <c r="A3" s="4" t="s">
        <v>39</v>
      </c>
      <c r="B3" s="23" t="n">
        <v>2000</v>
      </c>
      <c r="C3" s="19" t="str">
        <f aca="false">IFERROR(IF(_xlfn.ISFORMULA(B3),"INVALID",IF(IF(ISBLANK(B3),TRUE(),IF(ISTEXT(B3),LEN(TRIM(CLEAN(SUBSTITUTE(SUBSTITUTE(SUBSTITUTE(B3," ","")," ",""),"​",""))))=0,FALSE())),"INCOMPLETE",IF(AND(ISNUMBER(B3),AND(B3&gt;=0,IF(ISNUMBER(B2),B3&lt;=B2,TRUE()))),"VALID","INVALID"))),"INVALID")</f>
        <v>VALID</v>
      </c>
      <c r="D3" s="17" t="s">
        <v>40</v>
      </c>
      <c r="E3" s="17"/>
      <c r="F3" s="17"/>
      <c r="G3" s="17"/>
      <c r="H3" s="19"/>
    </row>
    <row r="4" customFormat="false" ht="28" hidden="false" customHeight="true" outlineLevel="0" collapsed="false">
      <c r="A4" s="4" t="s">
        <v>41</v>
      </c>
      <c r="B4" s="24" t="n">
        <v>46388</v>
      </c>
      <c r="C4" s="19" t="str">
        <f aca="false">IFERROR(IF(_xlfn.ISFORMULA(B4),"INVALID",IF(IF(ISBLANK(B4),TRUE(),IF(ISTEXT(B4),LEN(TRIM(CLEAN(SUBSTITUTE(SUBSTITUTE(SUBSTITUTE(B4," ","")," ",""),"​",""))))=0,FALSE())),"INCOMPLETE",IF(AND(ISNUMBER(B4),AND(B4&gt;=1,B4&lt;=2958465,B4=INT(B4),B4&lt;&gt;60)),"VALID","INVALID"))),"INVALID")</f>
        <v>VALID</v>
      </c>
      <c r="D4" s="17" t="s">
        <v>42</v>
      </c>
      <c r="E4" s="17"/>
      <c r="F4" s="17"/>
      <c r="G4" s="17"/>
      <c r="H4" s="19"/>
    </row>
    <row r="5" customFormat="false" ht="28" hidden="false" customHeight="true" outlineLevel="0" collapsed="false">
      <c r="A5" s="4" t="s">
        <v>43</v>
      </c>
      <c r="B5" s="24" t="n">
        <v>46418</v>
      </c>
      <c r="C5" s="19" t="str">
        <f aca="false">IFERROR(IF(_xlfn.ISFORMULA(B5),"INVALID",IF(IF(ISBLANK(B5),TRUE(),IF(ISTEXT(B5),LEN(TRIM(CLEAN(SUBSTITUTE(SUBSTITUTE(SUBSTITUTE(B5," ","")," ",""),"​",""))))=0,FALSE())),"INCOMPLETE",IF(AND(ISNUMBER(B5),AND(AND(B5&gt;=1,B5&lt;=2958465,B5=INT(B5),B5&lt;&gt;60),IF(ISNUMBER(B4),B5&gt;=B4,TRUE()))),"VALID","INVALID"))),"INVALID")</f>
        <v>VALID</v>
      </c>
      <c r="D5" s="17" t="s">
        <v>44</v>
      </c>
      <c r="E5" s="17"/>
      <c r="F5" s="17"/>
      <c r="G5" s="17"/>
      <c r="H5" s="19"/>
    </row>
    <row r="6" customFormat="false" ht="28" hidden="false" customHeight="true" outlineLevel="0" collapsed="false">
      <c r="A6" s="4" t="s">
        <v>45</v>
      </c>
      <c r="B6" s="25" t="n">
        <v>90</v>
      </c>
      <c r="C6" s="19" t="str">
        <f aca="false">IFERROR(IF(_xlfn.ISFORMULA(B6),"INVALID",IF(IF(ISBLANK(B6),TRUE(),IF(ISTEXT(B6),LEN(TRIM(CLEAN(SUBSTITUTE(SUBSTITUTE(SUBSTITUTE(B6," ","")," ",""),"​",""))))=0,FALSE())),"INCOMPLETE",IF(AND(ISNUMBER(B6),AND(B6&gt;0,B6=INT(B6))),"VALID","INVALID"))),"INVALID")</f>
        <v>VALID</v>
      </c>
      <c r="D6" s="17" t="s">
        <v>46</v>
      </c>
      <c r="E6" s="17"/>
      <c r="F6" s="17"/>
      <c r="G6" s="17"/>
      <c r="H6" s="19"/>
    </row>
    <row r="7" customFormat="false" ht="28" hidden="false" customHeight="true" outlineLevel="0" collapsed="false">
      <c r="A7" s="4" t="s">
        <v>47</v>
      </c>
      <c r="B7" s="26" t="s">
        <v>48</v>
      </c>
      <c r="C7" s="19" t="str">
        <f aca="false">IFERROR(IF(_xlfn.ISFORMULA(B7),"INVALID",IF(IF(ISBLANK(B7),TRUE(),IF(ISTEXT(B7),LEN(TRIM(CLEAN(SUBSTITUTE(SUBSTITUTE(SUBSTITUTE(B7," ","")," ",""),"​",""))))=0,FALSE())),"INCOMPLETE",IF(B7="CAD","VALID","INVALID"))),"INVALID")</f>
        <v>VALID</v>
      </c>
      <c r="D7" s="17" t="s">
        <v>49</v>
      </c>
      <c r="E7" s="17"/>
      <c r="F7" s="17"/>
      <c r="G7" s="17"/>
      <c r="H7" s="19"/>
    </row>
    <row r="8" customFormat="false" ht="28" hidden="false" customHeight="true" outlineLevel="0" collapsed="false">
      <c r="A8" s="4" t="s">
        <v>50</v>
      </c>
      <c r="B8" s="24" t="n">
        <v>46510</v>
      </c>
      <c r="C8" s="19" t="str">
        <f aca="false">IFERROR(IF(_xlfn.ISFORMULA(B8),"INVALID",IF(IF(ISBLANK(B8),TRUE(),IF(ISTEXT(B8),LEN(TRIM(CLEAN(SUBSTITUTE(SUBSTITUTE(SUBSTITUTE(B8," ","")," ",""),"​",""))))=0,FALSE())),"INCOMPLETE",IF(AND(ISNUMBER(B8),AND(AND(B8&gt;=1,B8&lt;=2958465,B8=INT(B8),B8&lt;&gt;60),IF(AND(ISNUMBER(B5),ISNUMBER(B6)),B8&gt;=B5+B6,TRUE()))),"VALID","INVALID"))),"INVALID")</f>
        <v>VALID</v>
      </c>
      <c r="D8" s="17" t="s">
        <v>51</v>
      </c>
      <c r="E8" s="17"/>
      <c r="F8" s="17"/>
      <c r="G8" s="17"/>
      <c r="H8" s="19"/>
    </row>
    <row r="9" customFormat="false" ht="50" hidden="false" customHeight="true" outlineLevel="0" collapsed="false">
      <c r="A9" s="4" t="s">
        <v>52</v>
      </c>
      <c r="B9" s="27" t="s">
        <v>53</v>
      </c>
      <c r="C9" s="19" t="str">
        <f aca="false">IFERROR(IF(_xlfn.ISFORMULA(B9),"INVALID",IF(IF(ISBLANK(B9),TRUE(),IF(ISTEXT(B9),LEN(TRIM(CLEAN(SUBSTITUTE(SUBSTITUTE(SUBSTITUTE(B9," ","")," ",""),"​",""))))=0,FALSE())),"INCOMPLETE",IF(ISTEXT(B9),"VALID","INVALID"))),"INVALID")</f>
        <v>VALID</v>
      </c>
      <c r="D9" s="17" t="s">
        <v>54</v>
      </c>
      <c r="E9" s="17"/>
      <c r="F9" s="17"/>
      <c r="G9" s="17"/>
      <c r="H9" s="19"/>
    </row>
    <row r="10" customFormat="false" ht="70" hidden="false" customHeight="true" outlineLevel="0" collapsed="false">
      <c r="A10" s="4" t="s">
        <v>55</v>
      </c>
      <c r="B10" s="27" t="s">
        <v>56</v>
      </c>
      <c r="C10" s="19" t="str">
        <f aca="false">IFERROR(IF(_xlfn.ISFORMULA(B10),"INVALID",IF(IF(ISBLANK(B10),TRUE(),IF(ISTEXT(B10),LEN(TRIM(CLEAN(SUBSTITUTE(SUBSTITUTE(SUBSTITUTE(B10," ","")," ",""),"​",""))))=0,FALSE())),"INCOMPLETE",IF(ISTEXT(B10),"VALID","INVALID"))),"INVALID")</f>
        <v>VALID</v>
      </c>
      <c r="D10" s="17" t="s">
        <v>57</v>
      </c>
      <c r="E10" s="17"/>
      <c r="F10" s="17"/>
      <c r="G10" s="17"/>
      <c r="H10" s="19"/>
    </row>
    <row r="11" customFormat="false" ht="28" hidden="false" customHeight="true" outlineLevel="0" collapsed="false">
      <c r="A11" s="17" t="s">
        <v>58</v>
      </c>
      <c r="B11" s="17"/>
      <c r="C11" s="17"/>
      <c r="D11" s="17"/>
      <c r="E11" s="17"/>
      <c r="F11" s="17"/>
      <c r="G11" s="17"/>
      <c r="H11" s="17"/>
    </row>
    <row r="12" customFormat="false" ht="56" hidden="false" customHeight="true" outlineLevel="0" collapsed="false">
      <c r="A12" s="1" t="s">
        <v>1</v>
      </c>
      <c r="B12" s="2" t="s">
        <v>59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64</v>
      </c>
      <c r="H12" s="3" t="s">
        <v>21</v>
      </c>
    </row>
    <row r="13" customFormat="false" ht="58" hidden="false" customHeight="true" outlineLevel="0" collapsed="false">
      <c r="A13" s="26" t="s">
        <v>65</v>
      </c>
      <c r="B13" s="23" t="n">
        <v>0.75</v>
      </c>
      <c r="C13" s="23" t="n">
        <v>0.8</v>
      </c>
      <c r="D13" s="23" t="n">
        <v>1500</v>
      </c>
      <c r="E13" s="23" t="n">
        <v>60</v>
      </c>
      <c r="F13" s="23" t="n">
        <v>15</v>
      </c>
      <c r="G13" s="27" t="s">
        <v>66</v>
      </c>
      <c r="H13" s="19" t="str">
        <f aca="false">IFERROR(IF(OR(COUNTIFS(A27:G27,"INVALID")&gt;0),"INVALID",IF(OR(COUNTIFS(A27:G27,"INCOMPLETE")&gt;0),"INCOMPLETE","VALID")),"INVALID")</f>
        <v>VALID</v>
      </c>
    </row>
    <row r="14" customFormat="false" ht="58" hidden="false" customHeight="true" outlineLevel="0" collapsed="false">
      <c r="A14" s="26" t="s">
        <v>67</v>
      </c>
      <c r="B14" s="23" t="n">
        <v>1</v>
      </c>
      <c r="C14" s="23" t="n">
        <v>1</v>
      </c>
      <c r="D14" s="23" t="n">
        <v>1800</v>
      </c>
      <c r="E14" s="23" t="n">
        <v>80</v>
      </c>
      <c r="F14" s="23" t="n">
        <v>22</v>
      </c>
      <c r="G14" s="27" t="s">
        <v>66</v>
      </c>
      <c r="H14" s="19" t="str">
        <f aca="false">IFERROR(IF(OR(COUNTIFS(A28:G28,"INVALID")&gt;0),"INVALID",IF(OR(COUNTIFS(A28:G28,"INCOMPLETE")&gt;0),"INCOMPLETE","VALID")),"INVALID")</f>
        <v>VALID</v>
      </c>
    </row>
    <row r="15" customFormat="false" ht="58" hidden="false" customHeight="true" outlineLevel="0" collapsed="false">
      <c r="A15" s="26" t="s">
        <v>68</v>
      </c>
      <c r="B15" s="23" t="n">
        <v>1.25</v>
      </c>
      <c r="C15" s="23" t="n">
        <v>1.2</v>
      </c>
      <c r="D15" s="23" t="n">
        <v>2000</v>
      </c>
      <c r="E15" s="23" t="n">
        <v>80</v>
      </c>
      <c r="F15" s="23" t="n">
        <v>22</v>
      </c>
      <c r="G15" s="27" t="s">
        <v>66</v>
      </c>
      <c r="H15" s="19" t="str">
        <f aca="false">IFERROR(IF(OR(COUNTIFS(A29:G29,"INVALID")&gt;0),"INVALID",IF(OR(COUNTIFS(A29:G29,"INCOMPLETE")&gt;0),"INCOMPLETE","VALID")),"INVALID")</f>
        <v>VALID</v>
      </c>
    </row>
    <row r="16" customFormat="false" ht="36" hidden="false" customHeight="true" outlineLevel="0" collapsed="false">
      <c r="A16" s="17" t="s">
        <v>69</v>
      </c>
      <c r="B16" s="17"/>
      <c r="C16" s="17"/>
      <c r="D16" s="17"/>
      <c r="E16" s="17"/>
      <c r="F16" s="17"/>
      <c r="G16" s="17"/>
      <c r="H16" s="17"/>
    </row>
    <row r="17" customFormat="false" ht="25" hidden="false" customHeight="true" outlineLevel="0" collapsed="false">
      <c r="A17" s="4"/>
      <c r="B17" s="4"/>
      <c r="C17" s="4"/>
      <c r="D17" s="4"/>
      <c r="E17" s="4"/>
      <c r="F17" s="4"/>
      <c r="G17" s="4"/>
      <c r="H17" s="19"/>
    </row>
    <row r="18" customFormat="false" ht="36" hidden="false" customHeight="true" outlineLevel="0" collapsed="false">
      <c r="A18" s="4" t="s">
        <v>70</v>
      </c>
      <c r="B18" s="27" t="s">
        <v>71</v>
      </c>
      <c r="C18" s="27"/>
      <c r="D18" s="27"/>
      <c r="E18" s="27"/>
      <c r="F18" s="27"/>
      <c r="G18" s="27"/>
      <c r="H18" s="19" t="str">
        <f aca="false">IFERROR(IF(_xlfn.ISFORMULA(B18),"INVALID",IF(IF(ISBLANK(B18),TRUE(),IF(ISTEXT(B18),LEN(TRIM(CLEAN(SUBSTITUTE(SUBSTITUTE(SUBSTITUTE(B18," ","")," ",""),"​",""))))=0,FALSE())),"INCOMPLETE",IF(ISTEXT(B18),"VALID","INVALID"))),"INVALID")</f>
        <v>VALID</v>
      </c>
    </row>
    <row r="19" customFormat="false" ht="36" hidden="false" customHeight="true" outlineLevel="0" collapsed="false">
      <c r="A19" s="4" t="s">
        <v>72</v>
      </c>
      <c r="B19" s="27" t="s">
        <v>73</v>
      </c>
      <c r="C19" s="27"/>
      <c r="D19" s="27"/>
      <c r="E19" s="27"/>
      <c r="F19" s="27"/>
      <c r="G19" s="27"/>
      <c r="H19" s="19" t="str">
        <f aca="false">IFERROR(IF(_xlfn.ISFORMULA(B19),"INVALID",IF(IF(ISBLANK(B19),TRUE(),IF(ISTEXT(B19),LEN(TRIM(CLEAN(SUBSTITUTE(SUBSTITUTE(SUBSTITUTE(B19," ","")," ",""),"​",""))))=0,FALSE())),"INCOMPLETE",IF(ISTEXT(B19),"VALID","INVALID"))),"INVALID")</f>
        <v>VALID</v>
      </c>
    </row>
    <row r="20" customFormat="false" ht="36" hidden="false" customHeight="true" outlineLevel="0" collapsed="false">
      <c r="A20" s="4" t="s">
        <v>74</v>
      </c>
      <c r="B20" s="27" t="s">
        <v>75</v>
      </c>
      <c r="C20" s="27"/>
      <c r="D20" s="27"/>
      <c r="E20" s="27"/>
      <c r="F20" s="27"/>
      <c r="G20" s="27"/>
      <c r="H20" s="19" t="str">
        <f aca="false">IFERROR(IF(_xlfn.ISFORMULA(B20),"INVALID",IF(IF(ISBLANK(B20),TRUE(),IF(ISTEXT(B20),LEN(TRIM(CLEAN(SUBSTITUTE(SUBSTITUTE(SUBSTITUTE(B20," ","")," ",""),"​",""))))=0,FALSE())),"INCOMPLETE",IF(ISTEXT(B20),"VALID","INVALID"))),"INVALID")</f>
        <v>VALID</v>
      </c>
    </row>
    <row r="21" customFormat="false" ht="36" hidden="false" customHeight="true" outlineLevel="0" collapsed="false">
      <c r="A21" s="4" t="s">
        <v>76</v>
      </c>
      <c r="B21" s="27" t="s">
        <v>77</v>
      </c>
      <c r="C21" s="27"/>
      <c r="D21" s="27"/>
      <c r="E21" s="27"/>
      <c r="F21" s="27"/>
      <c r="G21" s="27"/>
      <c r="H21" s="19" t="str">
        <f aca="false">IFERROR(IF(_xlfn.ISFORMULA(B21),"INVALID",IF(IF(ISBLANK(B21),TRUE(),IF(ISTEXT(B21),LEN(TRIM(CLEAN(SUBSTITUTE(SUBSTITUTE(SUBSTITUTE(B21," ","")," ",""),"​",""))))=0,FALSE())),"INCOMPLETE",IF(ISTEXT(B21),"VALID","INVALID"))),"INVALID")</f>
        <v>VALID</v>
      </c>
    </row>
    <row r="22" customFormat="false" ht="25" hidden="false" customHeight="true" outlineLevel="0" collapsed="false">
      <c r="A22" s="4"/>
      <c r="B22" s="4"/>
      <c r="C22" s="4"/>
      <c r="D22" s="4"/>
      <c r="E22" s="4"/>
      <c r="F22" s="4"/>
      <c r="G22" s="4"/>
      <c r="H22" s="4"/>
    </row>
    <row r="23" customFormat="false" ht="36" hidden="false" customHeight="true" outlineLevel="0" collapsed="false">
      <c r="A23" s="17" t="s">
        <v>78</v>
      </c>
      <c r="B23" s="17"/>
      <c r="C23" s="17"/>
      <c r="D23" s="17"/>
      <c r="E23" s="17"/>
      <c r="F23" s="17"/>
      <c r="G23" s="17"/>
      <c r="H23" s="17"/>
    </row>
    <row r="24" customFormat="false" ht="36" hidden="false" customHeight="true" outlineLevel="0" collapsed="false">
      <c r="A24" s="17" t="s">
        <v>79</v>
      </c>
      <c r="B24" s="17"/>
      <c r="C24" s="17"/>
      <c r="D24" s="17"/>
      <c r="E24" s="17"/>
      <c r="F24" s="17"/>
      <c r="G24" s="17"/>
      <c r="H24" s="17"/>
    </row>
    <row r="25" customFormat="false" ht="25" hidden="false" customHeight="true" outlineLevel="0" collapsed="false">
      <c r="A25" s="4"/>
      <c r="B25" s="4"/>
      <c r="C25" s="4"/>
      <c r="D25" s="4"/>
      <c r="E25" s="4"/>
      <c r="F25" s="4"/>
      <c r="G25" s="4"/>
      <c r="H25" s="4"/>
    </row>
    <row r="26" customFormat="false" ht="36" hidden="false" customHeight="true" outlineLevel="0" collapsed="false">
      <c r="A26" s="1" t="s">
        <v>80</v>
      </c>
      <c r="B26" s="2" t="s">
        <v>81</v>
      </c>
      <c r="C26" s="2" t="s">
        <v>82</v>
      </c>
      <c r="D26" s="2" t="s">
        <v>83</v>
      </c>
      <c r="E26" s="2" t="s">
        <v>84</v>
      </c>
      <c r="F26" s="2" t="s">
        <v>85</v>
      </c>
      <c r="G26" s="3" t="s">
        <v>86</v>
      </c>
      <c r="H26" s="4"/>
    </row>
    <row r="27" customFormat="false" ht="25" hidden="false" customHeight="true" outlineLevel="0" collapsed="false">
      <c r="A27" s="4" t="str">
        <f aca="false">IFERROR(IF(AND(NOT(_xlfn.ISFORMULA(A13)),ISTEXT(A13),A13="downside"),"VALID","INVALID"),"INVALID")</f>
        <v>VALID</v>
      </c>
      <c r="B27" s="4" t="str">
        <f aca="false">IFERROR(IF(_xlfn.ISFORMULA(B13),"INVALID",IF(IF(ISBLANK(B13),TRUE(),IF(ISTEXT(B13),LEN(TRIM(CLEAN(SUBSTITUTE(SUBSTITUTE(SUBSTITUTE(B13," ","")," ",""),"​",""))))=0,FALSE())),"INCOMPLETE",IF(AND(ISNUMBER(B13),B13&gt;=0),"VALID","INVALID"))),"INVALID")</f>
        <v>VALID</v>
      </c>
      <c r="C27" s="4" t="str">
        <f aca="false">IFERROR(IF(_xlfn.ISFORMULA(C13),"INVALID",IF(IF(ISBLANK(C13),TRUE(),IF(ISTEXT(C13),LEN(TRIM(CLEAN(SUBSTITUTE(SUBSTITUTE(SUBSTITUTE(C13," ","")," ",""),"​",""))))=0,FALSE())),"INCOMPLETE",IF(AND(ISNUMBER(C13),C13&gt;=0),"VALID","INVALID"))),"INVALID")</f>
        <v>VALID</v>
      </c>
      <c r="D27" s="4" t="str">
        <f aca="false">IFERROR(IF(_xlfn.ISFORMULA(D13),"INVALID",IF(IF(ISBLANK(D13),TRUE(),IF(ISTEXT(D13),LEN(TRIM(CLEAN(SUBSTITUTE(SUBSTITUTE(SUBSTITUTE(D13," ","")," ",""),"​",""))))=0,FALSE())),"INCOMPLETE",IF(AND(ISNUMBER(D13),TRUE()),"VALID","INVALID"))),"INVALID")</f>
        <v>VALID</v>
      </c>
      <c r="E27" s="4" t="str">
        <f aca="false">IFERROR(IF(_xlfn.ISFORMULA(E13),"INVALID",IF(IF(ISBLANK(E13),TRUE(),IF(ISTEXT(E13),LEN(TRIM(CLEAN(SUBSTITUTE(SUBSTITUTE(SUBSTITUTE(E13," ","")," ",""),"​",""))))=0,FALSE())),"INCOMPLETE",IF(AND(ISNUMBER(E13),E13&gt;=0),"VALID","INVALID"))),"INVALID")</f>
        <v>VALID</v>
      </c>
      <c r="F27" s="4" t="str">
        <f aca="false">IFERROR(IF(_xlfn.ISFORMULA(F13),"INVALID",IF(IF(ISBLANK(F13),TRUE(),IF(ISTEXT(F13),LEN(TRIM(CLEAN(SUBSTITUTE(SUBSTITUTE(SUBSTITUTE(F13," ","")," ",""),"​",""))))=0,FALSE())),"INCOMPLETE",IF(AND(ISNUMBER(F13),F13&gt;=0),"VALID","INVALID"))),"INVALID")</f>
        <v>VALID</v>
      </c>
      <c r="G27" s="4" t="str">
        <f aca="false">IFERROR(IF(_xlfn.ISFORMULA(G13),"INVALID",IF(IF(ISBLANK(G13),TRUE(),IF(ISTEXT(G13),LEN(TRIM(CLEAN(SUBSTITUTE(SUBSTITUTE(SUBSTITUTE(G13," ","")," ",""),"​",""))))=0,FALSE())),"INCOMPLETE",IF(ISTEXT(G13),"VALID","INVALID"))),"INVALID")</f>
        <v>VALID</v>
      </c>
      <c r="H27" s="4"/>
    </row>
    <row r="28" customFormat="false" ht="25" hidden="false" customHeight="true" outlineLevel="0" collapsed="false">
      <c r="A28" s="4" t="str">
        <f aca="false">IFERROR(IF(AND(NOT(_xlfn.ISFORMULA(A14)),ISTEXT(A14),A14="baseline"),"VALID","INVALID"),"INVALID")</f>
        <v>VALID</v>
      </c>
      <c r="B28" s="4" t="str">
        <f aca="false">IFERROR(IF(_xlfn.ISFORMULA(B14),"INVALID",IF(IF(ISBLANK(B14),TRUE(),IF(ISTEXT(B14),LEN(TRIM(CLEAN(SUBSTITUTE(SUBSTITUTE(SUBSTITUTE(B14," ","")," ",""),"​",""))))=0,FALSE())),"INCOMPLETE",IF(AND(ISNUMBER(B14),B14&gt;=0),"VALID","INVALID"))),"INVALID")</f>
        <v>VALID</v>
      </c>
      <c r="C28" s="4" t="str">
        <f aca="false">IFERROR(IF(_xlfn.ISFORMULA(C14),"INVALID",IF(IF(ISBLANK(C14),TRUE(),IF(ISTEXT(C14),LEN(TRIM(CLEAN(SUBSTITUTE(SUBSTITUTE(SUBSTITUTE(C14," ","")," ",""),"​",""))))=0,FALSE())),"INCOMPLETE",IF(AND(ISNUMBER(C14),C14&gt;=0),"VALID","INVALID"))),"INVALID")</f>
        <v>VALID</v>
      </c>
      <c r="D28" s="4" t="str">
        <f aca="false">IFERROR(IF(_xlfn.ISFORMULA(D14),"INVALID",IF(IF(ISBLANK(D14),TRUE(),IF(ISTEXT(D14),LEN(TRIM(CLEAN(SUBSTITUTE(SUBSTITUTE(SUBSTITUTE(D14," ","")," ",""),"​",""))))=0,FALSE())),"INCOMPLETE",IF(AND(ISNUMBER(D14),TRUE()),"VALID","INVALID"))),"INVALID")</f>
        <v>VALID</v>
      </c>
      <c r="E28" s="4" t="str">
        <f aca="false">IFERROR(IF(_xlfn.ISFORMULA(E14),"INVALID",IF(IF(ISBLANK(E14),TRUE(),IF(ISTEXT(E14),LEN(TRIM(CLEAN(SUBSTITUTE(SUBSTITUTE(SUBSTITUTE(E14," ","")," ",""),"​",""))))=0,FALSE())),"INCOMPLETE",IF(AND(ISNUMBER(E14),E14&gt;=0),"VALID","INVALID"))),"INVALID")</f>
        <v>VALID</v>
      </c>
      <c r="F28" s="4" t="str">
        <f aca="false">IFERROR(IF(_xlfn.ISFORMULA(F14),"INVALID",IF(IF(ISBLANK(F14),TRUE(),IF(ISTEXT(F14),LEN(TRIM(CLEAN(SUBSTITUTE(SUBSTITUTE(SUBSTITUTE(F14," ","")," ",""),"​",""))))=0,FALSE())),"INCOMPLETE",IF(AND(ISNUMBER(F14),F14&gt;=0),"VALID","INVALID"))),"INVALID")</f>
        <v>VALID</v>
      </c>
      <c r="G28" s="4" t="str">
        <f aca="false">IFERROR(IF(_xlfn.ISFORMULA(G14),"INVALID",IF(IF(ISBLANK(G14),TRUE(),IF(ISTEXT(G14),LEN(TRIM(CLEAN(SUBSTITUTE(SUBSTITUTE(SUBSTITUTE(G14," ","")," ",""),"​",""))))=0,FALSE())),"INCOMPLETE",IF(ISTEXT(G14),"VALID","INVALID"))),"INVALID")</f>
        <v>VALID</v>
      </c>
      <c r="H28" s="4"/>
    </row>
    <row r="29" customFormat="false" ht="25" hidden="false" customHeight="true" outlineLevel="0" collapsed="false">
      <c r="A29" s="4" t="str">
        <f aca="false">IFERROR(IF(AND(NOT(_xlfn.ISFORMULA(A15)),ISTEXT(A15),A15="upside"),"VALID","INVALID"),"INVALID")</f>
        <v>VALID</v>
      </c>
      <c r="B29" s="4" t="str">
        <f aca="false">IFERROR(IF(_xlfn.ISFORMULA(B15),"INVALID",IF(IF(ISBLANK(B15),TRUE(),IF(ISTEXT(B15),LEN(TRIM(CLEAN(SUBSTITUTE(SUBSTITUTE(SUBSTITUTE(B15," ","")," ",""),"​",""))))=0,FALSE())),"INCOMPLETE",IF(AND(ISNUMBER(B15),B15&gt;=0),"VALID","INVALID"))),"INVALID")</f>
        <v>VALID</v>
      </c>
      <c r="C29" s="4" t="str">
        <f aca="false">IFERROR(IF(_xlfn.ISFORMULA(C15),"INVALID",IF(IF(ISBLANK(C15),TRUE(),IF(ISTEXT(C15),LEN(TRIM(CLEAN(SUBSTITUTE(SUBSTITUTE(SUBSTITUTE(C15," ","")," ",""),"​",""))))=0,FALSE())),"INCOMPLETE",IF(AND(ISNUMBER(C15),C15&gt;=0),"VALID","INVALID"))),"INVALID")</f>
        <v>VALID</v>
      </c>
      <c r="D29" s="4" t="str">
        <f aca="false">IFERROR(IF(_xlfn.ISFORMULA(D15),"INVALID",IF(IF(ISBLANK(D15),TRUE(),IF(ISTEXT(D15),LEN(TRIM(CLEAN(SUBSTITUTE(SUBSTITUTE(SUBSTITUTE(D15," ","")," ",""),"​",""))))=0,FALSE())),"INCOMPLETE",IF(AND(ISNUMBER(D15),TRUE()),"VALID","INVALID"))),"INVALID")</f>
        <v>VALID</v>
      </c>
      <c r="E29" s="4" t="str">
        <f aca="false">IFERROR(IF(_xlfn.ISFORMULA(E15),"INVALID",IF(IF(ISBLANK(E15),TRUE(),IF(ISTEXT(E15),LEN(TRIM(CLEAN(SUBSTITUTE(SUBSTITUTE(SUBSTITUTE(E15," ","")," ",""),"​",""))))=0,FALSE())),"INCOMPLETE",IF(AND(ISNUMBER(E15),E15&gt;=0),"VALID","INVALID"))),"INVALID")</f>
        <v>VALID</v>
      </c>
      <c r="F29" s="4" t="str">
        <f aca="false">IFERROR(IF(_xlfn.ISFORMULA(F15),"INVALID",IF(IF(ISBLANK(F15),TRUE(),IF(ISTEXT(F15),LEN(TRIM(CLEAN(SUBSTITUTE(SUBSTITUTE(SUBSTITUTE(F15," ","")," ",""),"​",""))))=0,FALSE())),"INCOMPLETE",IF(AND(ISNUMBER(F15),F15&gt;=0),"VALID","INVALID"))),"INVALID")</f>
        <v>VALID</v>
      </c>
      <c r="G29" s="4" t="str">
        <f aca="false">IFERROR(IF(_xlfn.ISFORMULA(G15),"INVALID",IF(IF(ISBLANK(G15),TRUE(),IF(ISTEXT(G15),LEN(TRIM(CLEAN(SUBSTITUTE(SUBSTITUTE(SUBSTITUTE(G15," ","")," ",""),"​",""))))=0,FALSE())),"INCOMPLETE",IF(ISTEXT(G15),"VALID","INVALID"))),"INVALID")</f>
        <v>VALID</v>
      </c>
      <c r="H29" s="4"/>
    </row>
    <row r="30" customFormat="false" ht="25" hidden="false" customHeight="true" outlineLevel="0" collapsed="false">
      <c r="A30" s="4"/>
      <c r="B30" s="4"/>
      <c r="C30" s="4"/>
      <c r="D30" s="4"/>
      <c r="E30" s="4"/>
      <c r="F30" s="4"/>
      <c r="G30" s="4"/>
      <c r="H30" s="4"/>
    </row>
    <row r="31" customFormat="false" ht="36" hidden="false" customHeight="true" outlineLevel="0" collapsed="false">
      <c r="A31" s="17" t="s">
        <v>87</v>
      </c>
      <c r="B31" s="17"/>
      <c r="C31" s="17"/>
      <c r="D31" s="17"/>
      <c r="E31" s="17"/>
      <c r="F31" s="17"/>
      <c r="G31" s="17"/>
      <c r="H31" s="17"/>
    </row>
  </sheetData>
  <mergeCells count="18">
    <mergeCell ref="D2:G2"/>
    <mergeCell ref="D3:G3"/>
    <mergeCell ref="D4:G4"/>
    <mergeCell ref="D5:G5"/>
    <mergeCell ref="D6:G6"/>
    <mergeCell ref="D7:G7"/>
    <mergeCell ref="D8:G8"/>
    <mergeCell ref="D9:G9"/>
    <mergeCell ref="D10:G10"/>
    <mergeCell ref="A11:H11"/>
    <mergeCell ref="A16:H16"/>
    <mergeCell ref="B18:G18"/>
    <mergeCell ref="B19:G19"/>
    <mergeCell ref="B20:G20"/>
    <mergeCell ref="B21:G21"/>
    <mergeCell ref="A23:H23"/>
    <mergeCell ref="A24:H24"/>
    <mergeCell ref="A31:H31"/>
  </mergeCells>
  <conditionalFormatting sqref="C2:C10">
    <cfRule type="containsText" priority="2" operator="containsText" aboveAverage="0" equalAverage="0" bottom="0" percent="0" rank="0" text="INVALID" dxfId="17">
      <formula>NOT(ISERROR(SEARCH("INVALID",C2)))</formula>
    </cfRule>
    <cfRule type="containsText" priority="3" operator="containsText" aboveAverage="0" equalAverage="0" bottom="0" percent="0" rank="0" text="INCOMPLETE" dxfId="18">
      <formula>NOT(ISERROR(SEARCH("INCOMPLETE",C2)))</formula>
    </cfRule>
    <cfRule type="containsText" priority="4" operator="containsText" aboveAverage="0" equalAverage="0" bottom="0" percent="0" rank="0" text="FAIL" dxfId="19">
      <formula>NOT(ISERROR(SEARCH("FAIL",C2)))</formula>
    </cfRule>
    <cfRule type="containsText" priority="5" operator="containsText" aboveAverage="0" equalAverage="0" bottom="0" percent="0" rank="0" text="NOT TESTED" dxfId="20">
      <formula>NOT(ISERROR(SEARCH("NOT TESTED",C2)))</formula>
    </cfRule>
  </conditionalFormatting>
  <conditionalFormatting sqref="H2">
    <cfRule type="containsText" priority="6" operator="containsText" aboveAverage="0" equalAverage="0" bottom="0" percent="0" rank="0" text="INVALID" dxfId="21">
      <formula>NOT(ISERROR(SEARCH("INVALID",H2)))</formula>
    </cfRule>
    <cfRule type="containsText" priority="7" operator="containsText" aboveAverage="0" equalAverage="0" bottom="0" percent="0" rank="0" text="INCOMPLETE" dxfId="22">
      <formula>NOT(ISERROR(SEARCH("INCOMPLETE",H2)))</formula>
    </cfRule>
    <cfRule type="containsText" priority="8" operator="containsText" aboveAverage="0" equalAverage="0" bottom="0" percent="0" rank="0" text="FAIL" dxfId="23">
      <formula>NOT(ISERROR(SEARCH("FAIL",H2)))</formula>
    </cfRule>
    <cfRule type="containsText" priority="9" operator="containsText" aboveAverage="0" equalAverage="0" bottom="0" percent="0" rank="0" text="NOT TESTED" dxfId="24">
      <formula>NOT(ISERROR(SEARCH("NOT TESTED",H2)))</formula>
    </cfRule>
  </conditionalFormatting>
  <conditionalFormatting sqref="H13:H15">
    <cfRule type="containsText" priority="10" operator="containsText" aboveAverage="0" equalAverage="0" bottom="0" percent="0" rank="0" text="INVALID" dxfId="25">
      <formula>NOT(ISERROR(SEARCH("INVALID",H13)))</formula>
    </cfRule>
    <cfRule type="containsText" priority="11" operator="containsText" aboveAverage="0" equalAverage="0" bottom="0" percent="0" rank="0" text="INCOMPLETE" dxfId="26">
      <formula>NOT(ISERROR(SEARCH("INCOMPLETE",H13)))</formula>
    </cfRule>
    <cfRule type="containsText" priority="12" operator="containsText" aboveAverage="0" equalAverage="0" bottom="0" percent="0" rank="0" text="FAIL" dxfId="27">
      <formula>NOT(ISERROR(SEARCH("FAIL",H13)))</formula>
    </cfRule>
    <cfRule type="containsText" priority="13" operator="containsText" aboveAverage="0" equalAverage="0" bottom="0" percent="0" rank="0" text="NOT TESTED" dxfId="28">
      <formula>NOT(ISERROR(SEARCH("NOT TESTED",H13)))</formula>
    </cfRule>
  </conditionalFormatting>
  <conditionalFormatting sqref="H18:H21">
    <cfRule type="containsText" priority="14" operator="containsText" aboveAverage="0" equalAverage="0" bottom="0" percent="0" rank="0" text="INVALID" dxfId="29">
      <formula>NOT(ISERROR(SEARCH("INVALID",H18)))</formula>
    </cfRule>
    <cfRule type="containsText" priority="15" operator="containsText" aboveAverage="0" equalAverage="0" bottom="0" percent="0" rank="0" text="INCOMPLETE" dxfId="30">
      <formula>NOT(ISERROR(SEARCH("INCOMPLETE",H18)))</formula>
    </cfRule>
    <cfRule type="containsText" priority="16" operator="containsText" aboveAverage="0" equalAverage="0" bottom="0" percent="0" rank="0" text="FAIL" dxfId="31">
      <formula>NOT(ISERROR(SEARCH("FAIL",H18)))</formula>
    </cfRule>
    <cfRule type="containsText" priority="17" operator="containsText" aboveAverage="0" equalAverage="0" bottom="0" percent="0" rank="0" text="NOT TESTED" dxfId="32">
      <formula>NOT(ISERROR(SEARCH("NOT TESTED",H18)))</formula>
    </cfRule>
  </conditionalFormatting>
  <conditionalFormatting sqref="A27:G29">
    <cfRule type="containsText" priority="18" operator="containsText" aboveAverage="0" equalAverage="0" bottom="0" percent="0" rank="0" text="INVALID" dxfId="33">
      <formula>NOT(ISERROR(SEARCH("INVALID",A27)))</formula>
    </cfRule>
    <cfRule type="containsText" priority="19" operator="containsText" aboveAverage="0" equalAverage="0" bottom="0" percent="0" rank="0" text="INCOMPLETE" dxfId="34">
      <formula>NOT(ISERROR(SEARCH("INCOMPLETE",A27)))</formula>
    </cfRule>
    <cfRule type="containsText" priority="20" operator="containsText" aboveAverage="0" equalAverage="0" bottom="0" percent="0" rank="0" text="FAIL" dxfId="35">
      <formula>NOT(ISERROR(SEARCH("FAIL",A27)))</formula>
    </cfRule>
    <cfRule type="containsText" priority="21" operator="containsText" aboveAverage="0" equalAverage="0" bottom="0" percent="0" rank="0" text="NOT TESTED" dxfId="36">
      <formula>NOT(ISERROR(SEARCH("NOT TESTED",A27)))</formula>
    </cfRule>
  </conditionalFormatting>
  <dataValidations count="12">
    <dataValidation allowBlank="false" error="Use the stated type and range. Missing inputs block dependent results." errorStyle="stop" errorTitle="Check input" operator="between" showDropDown="false" showErrorMessage="true" showInputMessage="false" sqref="B2:B3" type="decimal">
      <formula1>0</formula1>
      <formula2>1E+308</formula2>
    </dataValidation>
    <dataValidation allowBlank="false" error="Use the stated type and range. Missing inputs block dependent results." errorStyle="stop" errorTitle="Check input" operator="greaterThanOrEqual" showDropDown="false" showErrorMessage="true" showInputMessage="false" sqref="B6" type="whole">
      <formula1>1</formula1>
      <formula2>0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B7" type="list">
      <formula1>"CAD"</formula1>
      <formula2>0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B4" type="date">
      <formula1>1</formula1>
      <formula2>2958465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B5" type="date">
      <formula1>1</formula1>
      <formula2>2958465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B8" type="date">
      <formula1>1</formula1>
      <formula2>2958465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B13:C15" type="decimal">
      <formula1>0</formula1>
      <formula2>1E+308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D13:D15" type="decimal">
      <formula1>-1E+308</formula1>
      <formula2>1E+308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E13:F15" type="decimal">
      <formula1>0</formula1>
      <formula2>1E+308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A13" type="list">
      <formula1>"downside"</formula1>
      <formula2>0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A14" type="list">
      <formula1>"baseline"</formula1>
      <formula2>0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A15" type="list">
      <formula1>"upside"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C6A5"/>
    <pageSetUpPr fitToPage="false"/>
  </sheetPr>
  <dimension ref="A1:J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7" min="2" style="0" width="19"/>
    <col collapsed="false" customWidth="true" hidden="false" outlineLevel="0" max="8" min="8" style="0" width="42"/>
    <col collapsed="false" customWidth="true" hidden="false" outlineLevel="0" max="9" min="9" style="0" width="25"/>
    <col collapsed="false" customWidth="true" hidden="false" outlineLevel="0" max="10" min="10" style="0" width="18"/>
  </cols>
  <sheetData>
    <row r="1" customFormat="false" ht="63" hidden="false" customHeight="true" outlineLevel="0" collapsed="false">
      <c r="A1" s="1" t="s">
        <v>88</v>
      </c>
      <c r="B1" s="2" t="s">
        <v>89</v>
      </c>
      <c r="C1" s="2" t="s">
        <v>90</v>
      </c>
      <c r="D1" s="2" t="s">
        <v>91</v>
      </c>
      <c r="E1" s="2" t="s">
        <v>92</v>
      </c>
      <c r="F1" s="2" t="s">
        <v>93</v>
      </c>
      <c r="G1" s="2" t="s">
        <v>94</v>
      </c>
      <c r="H1" s="2" t="s">
        <v>64</v>
      </c>
      <c r="I1" s="2" t="s">
        <v>95</v>
      </c>
      <c r="J1" s="3" t="s">
        <v>21</v>
      </c>
    </row>
    <row r="2" customFormat="false" ht="54" hidden="false" customHeight="true" outlineLevel="0" collapsed="false">
      <c r="A2" s="26" t="s">
        <v>96</v>
      </c>
      <c r="B2" s="23" t="n">
        <v>4000</v>
      </c>
      <c r="C2" s="23" t="n">
        <v>10</v>
      </c>
      <c r="D2" s="23" t="n">
        <v>5</v>
      </c>
      <c r="E2" s="23" t="n">
        <v>7000</v>
      </c>
      <c r="F2" s="23" t="n">
        <v>60</v>
      </c>
      <c r="G2" s="28" t="n">
        <v>0.3</v>
      </c>
      <c r="H2" s="27" t="s">
        <v>97</v>
      </c>
      <c r="I2" s="27" t="s">
        <v>98</v>
      </c>
      <c r="J2" s="19" t="str">
        <f aca="false">IFERROR(IF(OR(COUNTIFS(A10:I10,"INVALID")&gt;0),"INVALID",IF(OR(COUNTIFS(A10:I10,"INCOMPLETE")&gt;0),"INCOMPLETE","VALID")),"INVALID")</f>
        <v>VALID</v>
      </c>
    </row>
    <row r="3" customFormat="false" ht="54" hidden="false" customHeight="true" outlineLevel="0" collapsed="false">
      <c r="A3" s="26" t="s">
        <v>99</v>
      </c>
      <c r="B3" s="23" t="n">
        <v>3000</v>
      </c>
      <c r="C3" s="23" t="n">
        <v>8</v>
      </c>
      <c r="D3" s="23" t="n">
        <v>4</v>
      </c>
      <c r="E3" s="23" t="n">
        <v>5000</v>
      </c>
      <c r="F3" s="23" t="n">
        <v>32</v>
      </c>
      <c r="G3" s="28" t="n">
        <v>0.2</v>
      </c>
      <c r="H3" s="27" t="s">
        <v>97</v>
      </c>
      <c r="I3" s="27" t="s">
        <v>98</v>
      </c>
      <c r="J3" s="19" t="str">
        <f aca="false">IFERROR(IF(OR(COUNTIFS(A11:I11,"INVALID")&gt;0),"INVALID",IF(OR(COUNTIFS(A11:I11,"INCOMPLETE")&gt;0),"INCOMPLETE","VALID")),"INVALID")</f>
        <v>VALID</v>
      </c>
    </row>
    <row r="4" customFormat="false" ht="54" hidden="false" customHeight="true" outlineLevel="0" collapsed="false">
      <c r="A4" s="26" t="s">
        <v>100</v>
      </c>
      <c r="B4" s="23" t="n">
        <v>1000</v>
      </c>
      <c r="C4" s="23" t="n">
        <v>12</v>
      </c>
      <c r="D4" s="23" t="n">
        <v>6</v>
      </c>
      <c r="E4" s="23" t="n">
        <v>2000</v>
      </c>
      <c r="F4" s="23" t="n">
        <v>18</v>
      </c>
      <c r="G4" s="28" t="n">
        <v>0.25</v>
      </c>
      <c r="H4" s="27" t="s">
        <v>97</v>
      </c>
      <c r="I4" s="27" t="s">
        <v>98</v>
      </c>
      <c r="J4" s="19" t="str">
        <f aca="false">IFERROR(IF(OR(COUNTIFS(A12:I12,"INVALID")&gt;0),"INVALID",IF(OR(COUNTIFS(A12:I12,"INCOMPLETE")&gt;0),"INCOMPLETE","VALID")),"INVALID")</f>
        <v>VALID</v>
      </c>
    </row>
    <row r="5" customFormat="false" ht="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19"/>
    </row>
    <row r="6" customFormat="false" ht="32" hidden="false" customHeight="true" outlineLevel="0" collapsed="false">
      <c r="A6" s="17" t="s">
        <v>101</v>
      </c>
      <c r="B6" s="17"/>
      <c r="C6" s="17"/>
      <c r="D6" s="17"/>
      <c r="E6" s="17"/>
      <c r="F6" s="17"/>
      <c r="G6" s="17"/>
      <c r="H6" s="17"/>
      <c r="I6" s="29" t="s">
        <v>102</v>
      </c>
      <c r="J6" s="19" t="str">
        <f aca="false">IFERROR(IF(OR(COUNTIFS(J2:J4,"INVALID")&gt;0),"INVALID",IF(OR(COUNTIFS(J2:J4,"INCOMPLETE")&gt;0),"INCOMPLETE","VALID")),"INVALID")</f>
        <v>VALID</v>
      </c>
    </row>
    <row r="7" customFormat="false" ht="42" hidden="false" customHeight="true" outlineLevel="0" collapsed="false">
      <c r="A7" s="17" t="s">
        <v>103</v>
      </c>
      <c r="B7" s="17"/>
      <c r="C7" s="17"/>
      <c r="D7" s="17"/>
      <c r="E7" s="17"/>
      <c r="F7" s="17"/>
      <c r="G7" s="17"/>
      <c r="H7" s="17"/>
      <c r="I7" s="17"/>
      <c r="J7" s="17"/>
    </row>
    <row r="8" customFormat="false" ht="25" hidden="false" customHeight="true" outlineLevel="0" collapsed="false">
      <c r="A8" s="4"/>
      <c r="B8" s="4"/>
      <c r="C8" s="4"/>
      <c r="D8" s="4"/>
      <c r="E8" s="4"/>
      <c r="F8" s="4"/>
      <c r="G8" s="4"/>
      <c r="H8" s="4"/>
      <c r="I8" s="4"/>
      <c r="J8" s="4"/>
    </row>
    <row r="9" customFormat="false" ht="42" hidden="false" customHeight="true" outlineLevel="0" collapsed="false">
      <c r="A9" s="1" t="s">
        <v>104</v>
      </c>
      <c r="B9" s="2" t="s">
        <v>105</v>
      </c>
      <c r="C9" s="2" t="s">
        <v>106</v>
      </c>
      <c r="D9" s="2" t="s">
        <v>107</v>
      </c>
      <c r="E9" s="2" t="s">
        <v>108</v>
      </c>
      <c r="F9" s="2" t="s">
        <v>93</v>
      </c>
      <c r="G9" s="2" t="s">
        <v>109</v>
      </c>
      <c r="H9" s="2" t="s">
        <v>86</v>
      </c>
      <c r="I9" s="3" t="s">
        <v>110</v>
      </c>
      <c r="J9" s="4"/>
    </row>
    <row r="10" customFormat="false" ht="25" hidden="false" customHeight="true" outlineLevel="0" collapsed="false">
      <c r="A10" s="4" t="str">
        <f aca="false">IFERROR(IF(AND(NOT(_xlfn.ISFORMULA(A2)),ISTEXT(A2),A2="search"),"VALID","INVALID"),"INVALID")</f>
        <v>VALID</v>
      </c>
      <c r="B10" s="4" t="str">
        <f aca="false">IFERROR(IF(_xlfn.ISFORMULA(B2),"INVALID",IF(IF(ISBLANK(B2),TRUE(),IF(ISTEXT(B2),LEN(TRIM(CLEAN(SUBSTITUTE(SUBSTITUTE(SUBSTITUTE(B2," ","")," ",""),"​",""))))=0,FALSE())),"INCOMPLETE",IF(AND(ISNUMBER(B2),AND(B2&gt;=0,IF(ISNUMBER(E2),B2&lt;=E2,TRUE()))),"VALID","INVALID"))),"INVALID")</f>
        <v>VALID</v>
      </c>
      <c r="C10" s="4" t="str">
        <f aca="false">IFERROR(IF(_xlfn.ISFORMULA(C2),"INVALID",IF(IF(ISBLANK(C2),TRUE(),IF(ISTEXT(C2),LEN(TRIM(CLEAN(SUBSTITUTE(SUBSTITUTE(SUBSTITUTE(C2," ","")," ",""),"​",""))))=0,FALSE())),"INCOMPLETE",IF(AND(ISNUMBER(C2),C2&gt;=0),"VALID","INVALID"))),"INVALID")</f>
        <v>VALID</v>
      </c>
      <c r="D10" s="4" t="str">
        <f aca="false">IFERROR(IF(_xlfn.ISFORMULA(D2),"INVALID",IF(IF(ISBLANK(D2),TRUE(),IF(ISTEXT(D2),LEN(TRIM(CLEAN(SUBSTITUTE(SUBSTITUTE(SUBSTITUTE(D2," ","")," ",""),"​",""))))=0,FALSE())),"INCOMPLETE",IF(AND(ISNUMBER(D2),AND(D2&gt;=0,IF(ISNUMBER(C2),D2&lt;=C2,TRUE()))),"VALID","INVALID"))),"INVALID")</f>
        <v>VALID</v>
      </c>
      <c r="E10" s="4" t="str">
        <f aca="false">IFERROR(IF(_xlfn.ISFORMULA(E2),"INVALID",IF(IF(ISBLANK(E2),TRUE(),IF(ISTEXT(E2),LEN(TRIM(CLEAN(SUBSTITUTE(SUBSTITUTE(SUBSTITUTE(E2," ","")," ",""),"​",""))))=0,FALSE())),"INCOMPLETE",IF(AND(ISNUMBER(E2),E2&gt;=0),"VALID","INVALID"))),"INVALID")</f>
        <v>VALID</v>
      </c>
      <c r="F10" s="4" t="str">
        <f aca="false">IFERROR(IF(_xlfn.ISFORMULA(F2),"INVALID",IF(IF(ISBLANK(F2),TRUE(),IF(ISTEXT(F2),LEN(TRIM(CLEAN(SUBSTITUTE(SUBSTITUTE(SUBSTITUTE(F2," ","")," ",""),"​",""))))=0,FALSE())),"INCOMPLETE",IF(AND(ISNUMBER(F2),F2&gt;=0),"VALID","INVALID"))),"INVALID")</f>
        <v>VALID</v>
      </c>
      <c r="G10" s="4" t="str">
        <f aca="false">IFERROR(IF(_xlfn.ISFORMULA(G2),"INVALID",IF(IF(ISBLANK(G2),TRUE(),IF(ISTEXT(G2),LEN(TRIM(CLEAN(SUBSTITUTE(SUBSTITUTE(SUBSTITUTE(G2," ","")," ",""),"​",""))))=0,FALSE())),"INCOMPLETE",IF(AND(ISNUMBER(G2),AND(G2&gt;=0,G2&lt;=1)),"VALID","INVALID"))),"INVALID")</f>
        <v>VALID</v>
      </c>
      <c r="H10" s="4" t="str">
        <f aca="false">IFERROR(IF(_xlfn.ISFORMULA(H2),"INVALID",IF(IF(ISBLANK(H2),TRUE(),IF(ISTEXT(H2),LEN(TRIM(CLEAN(SUBSTITUTE(SUBSTITUTE(SUBSTITUTE(H2," ","")," ",""),"​",""))))=0,FALSE())),"INCOMPLETE",IF(ISTEXT(H2),"VALID","INVALID"))),"INVALID")</f>
        <v>VALID</v>
      </c>
      <c r="I10" s="4" t="str">
        <f aca="false">IFERROR(IF(_xlfn.ISFORMULA(I2),"INVALID",IF(IF(ISBLANK(I2),TRUE(),IF(ISTEXT(I2),LEN(TRIM(CLEAN(SUBSTITUTE(SUBSTITUTE(SUBSTITUTE(I2," ","")," ",""),"​",""))))=0,FALSE())),"INCOMPLETE",IF(ISTEXT(I2),"VALID","INVALID"))),"INVALID")</f>
        <v>VALID</v>
      </c>
      <c r="J10" s="4"/>
    </row>
    <row r="11" customFormat="false" ht="25" hidden="false" customHeight="true" outlineLevel="0" collapsed="false">
      <c r="A11" s="4" t="str">
        <f aca="false">IFERROR(IF(AND(NOT(_xlfn.ISFORMULA(A3)),ISTEXT(A3),A3="social"),"VALID","INVALID"),"INVALID")</f>
        <v>VALID</v>
      </c>
      <c r="B11" s="4" t="str">
        <f aca="false">IFERROR(IF(_xlfn.ISFORMULA(B3),"INVALID",IF(IF(ISBLANK(B3),TRUE(),IF(ISTEXT(B3),LEN(TRIM(CLEAN(SUBSTITUTE(SUBSTITUTE(SUBSTITUTE(B3," ","")," ",""),"​",""))))=0,FALSE())),"INCOMPLETE",IF(AND(ISNUMBER(B3),AND(B3&gt;=0,IF(ISNUMBER(E3),B3&lt;=E3,TRUE()))),"VALID","INVALID"))),"INVALID")</f>
        <v>VALID</v>
      </c>
      <c r="C11" s="4" t="str">
        <f aca="false">IFERROR(IF(_xlfn.ISFORMULA(C3),"INVALID",IF(IF(ISBLANK(C3),TRUE(),IF(ISTEXT(C3),LEN(TRIM(CLEAN(SUBSTITUTE(SUBSTITUTE(SUBSTITUTE(C3," ","")," ",""),"​",""))))=0,FALSE())),"INCOMPLETE",IF(AND(ISNUMBER(C3),C3&gt;=0),"VALID","INVALID"))),"INVALID")</f>
        <v>VALID</v>
      </c>
      <c r="D11" s="4" t="str">
        <f aca="false">IFERROR(IF(_xlfn.ISFORMULA(D3),"INVALID",IF(IF(ISBLANK(D3),TRUE(),IF(ISTEXT(D3),LEN(TRIM(CLEAN(SUBSTITUTE(SUBSTITUTE(SUBSTITUTE(D3," ","")," ",""),"​",""))))=0,FALSE())),"INCOMPLETE",IF(AND(ISNUMBER(D3),AND(D3&gt;=0,IF(ISNUMBER(C3),D3&lt;=C3,TRUE()))),"VALID","INVALID"))),"INVALID")</f>
        <v>VALID</v>
      </c>
      <c r="E11" s="4" t="str">
        <f aca="false">IFERROR(IF(_xlfn.ISFORMULA(E3),"INVALID",IF(IF(ISBLANK(E3),TRUE(),IF(ISTEXT(E3),LEN(TRIM(CLEAN(SUBSTITUTE(SUBSTITUTE(SUBSTITUTE(E3," ","")," ",""),"​",""))))=0,FALSE())),"INCOMPLETE",IF(AND(ISNUMBER(E3),E3&gt;=0),"VALID","INVALID"))),"INVALID")</f>
        <v>VALID</v>
      </c>
      <c r="F11" s="4" t="str">
        <f aca="false">IFERROR(IF(_xlfn.ISFORMULA(F3),"INVALID",IF(IF(ISBLANK(F3),TRUE(),IF(ISTEXT(F3),LEN(TRIM(CLEAN(SUBSTITUTE(SUBSTITUTE(SUBSTITUTE(F3," ","")," ",""),"​",""))))=0,FALSE())),"INCOMPLETE",IF(AND(ISNUMBER(F3),F3&gt;=0),"VALID","INVALID"))),"INVALID")</f>
        <v>VALID</v>
      </c>
      <c r="G11" s="4" t="str">
        <f aca="false">IFERROR(IF(_xlfn.ISFORMULA(G3),"INVALID",IF(IF(ISBLANK(G3),TRUE(),IF(ISTEXT(G3),LEN(TRIM(CLEAN(SUBSTITUTE(SUBSTITUTE(SUBSTITUTE(G3," ","")," ",""),"​",""))))=0,FALSE())),"INCOMPLETE",IF(AND(ISNUMBER(G3),AND(G3&gt;=0,G3&lt;=1)),"VALID","INVALID"))),"INVALID")</f>
        <v>VALID</v>
      </c>
      <c r="H11" s="4" t="str">
        <f aca="false">IFERROR(IF(_xlfn.ISFORMULA(H3),"INVALID",IF(IF(ISBLANK(H3),TRUE(),IF(ISTEXT(H3),LEN(TRIM(CLEAN(SUBSTITUTE(SUBSTITUTE(SUBSTITUTE(H3," ","")," ",""),"​",""))))=0,FALSE())),"INCOMPLETE",IF(ISTEXT(H3),"VALID","INVALID"))),"INVALID")</f>
        <v>VALID</v>
      </c>
      <c r="I11" s="4" t="str">
        <f aca="false">IFERROR(IF(_xlfn.ISFORMULA(I3),"INVALID",IF(IF(ISBLANK(I3),TRUE(),IF(ISTEXT(I3),LEN(TRIM(CLEAN(SUBSTITUTE(SUBSTITUTE(SUBSTITUTE(I3," ","")," ",""),"​",""))))=0,FALSE())),"INCOMPLETE",IF(ISTEXT(I3),"VALID","INVALID"))),"INVALID")</f>
        <v>VALID</v>
      </c>
      <c r="J11" s="4"/>
    </row>
    <row r="12" customFormat="false" ht="25" hidden="false" customHeight="true" outlineLevel="0" collapsed="false">
      <c r="A12" s="4" t="str">
        <f aca="false">IFERROR(IF(AND(NOT(_xlfn.ISFORMULA(A4)),ISTEXT(A4),A4="partners"),"VALID","INVALID"),"INVALID")</f>
        <v>VALID</v>
      </c>
      <c r="B12" s="4" t="str">
        <f aca="false">IFERROR(IF(_xlfn.ISFORMULA(B4),"INVALID",IF(IF(ISBLANK(B4),TRUE(),IF(ISTEXT(B4),LEN(TRIM(CLEAN(SUBSTITUTE(SUBSTITUTE(SUBSTITUTE(B4," ","")," ",""),"​",""))))=0,FALSE())),"INCOMPLETE",IF(AND(ISNUMBER(B4),AND(B4&gt;=0,IF(ISNUMBER(E4),B4&lt;=E4,TRUE()))),"VALID","INVALID"))),"INVALID")</f>
        <v>VALID</v>
      </c>
      <c r="C12" s="4" t="str">
        <f aca="false">IFERROR(IF(_xlfn.ISFORMULA(C4),"INVALID",IF(IF(ISBLANK(C4),TRUE(),IF(ISTEXT(C4),LEN(TRIM(CLEAN(SUBSTITUTE(SUBSTITUTE(SUBSTITUTE(C4," ","")," ",""),"​",""))))=0,FALSE())),"INCOMPLETE",IF(AND(ISNUMBER(C4),C4&gt;=0),"VALID","INVALID"))),"INVALID")</f>
        <v>VALID</v>
      </c>
      <c r="D12" s="4" t="str">
        <f aca="false">IFERROR(IF(_xlfn.ISFORMULA(D4),"INVALID",IF(IF(ISBLANK(D4),TRUE(),IF(ISTEXT(D4),LEN(TRIM(CLEAN(SUBSTITUTE(SUBSTITUTE(SUBSTITUTE(D4," ","")," ",""),"​",""))))=0,FALSE())),"INCOMPLETE",IF(AND(ISNUMBER(D4),AND(D4&gt;=0,IF(ISNUMBER(C4),D4&lt;=C4,TRUE()))),"VALID","INVALID"))),"INVALID")</f>
        <v>VALID</v>
      </c>
      <c r="E12" s="4" t="str">
        <f aca="false">IFERROR(IF(_xlfn.ISFORMULA(E4),"INVALID",IF(IF(ISBLANK(E4),TRUE(),IF(ISTEXT(E4),LEN(TRIM(CLEAN(SUBSTITUTE(SUBSTITUTE(SUBSTITUTE(E4," ","")," ",""),"​",""))))=0,FALSE())),"INCOMPLETE",IF(AND(ISNUMBER(E4),E4&gt;=0),"VALID","INVALID"))),"INVALID")</f>
        <v>VALID</v>
      </c>
      <c r="F12" s="4" t="str">
        <f aca="false">IFERROR(IF(_xlfn.ISFORMULA(F4),"INVALID",IF(IF(ISBLANK(F4),TRUE(),IF(ISTEXT(F4),LEN(TRIM(CLEAN(SUBSTITUTE(SUBSTITUTE(SUBSTITUTE(F4," ","")," ",""),"​",""))))=0,FALSE())),"INCOMPLETE",IF(AND(ISNUMBER(F4),F4&gt;=0),"VALID","INVALID"))),"INVALID")</f>
        <v>VALID</v>
      </c>
      <c r="G12" s="4" t="str">
        <f aca="false">IFERROR(IF(_xlfn.ISFORMULA(G4),"INVALID",IF(IF(ISBLANK(G4),TRUE(),IF(ISTEXT(G4),LEN(TRIM(CLEAN(SUBSTITUTE(SUBSTITUTE(SUBSTITUTE(G4," ","")," ",""),"​",""))))=0,FALSE())),"INCOMPLETE",IF(AND(ISNUMBER(G4),AND(G4&gt;=0,G4&lt;=1)),"VALID","INVALID"))),"INVALID")</f>
        <v>VALID</v>
      </c>
      <c r="H12" s="4" t="str">
        <f aca="false">IFERROR(IF(_xlfn.ISFORMULA(H4),"INVALID",IF(IF(ISBLANK(H4),TRUE(),IF(ISTEXT(H4),LEN(TRIM(CLEAN(SUBSTITUTE(SUBSTITUTE(SUBSTITUTE(H4," ","")," ",""),"​",""))))=0,FALSE())),"INCOMPLETE",IF(ISTEXT(H4),"VALID","INVALID"))),"INVALID")</f>
        <v>VALID</v>
      </c>
      <c r="I12" s="4" t="str">
        <f aca="false">IFERROR(IF(_xlfn.ISFORMULA(I4),"INVALID",IF(IF(ISBLANK(I4),TRUE(),IF(ISTEXT(I4),LEN(TRIM(CLEAN(SUBSTITUTE(SUBSTITUTE(SUBSTITUTE(I4," ","")," ",""),"​",""))))=0,FALSE())),"INCOMPLETE",IF(ISTEXT(I4),"VALID","INVALID"))),"INVALID")</f>
        <v>VALID</v>
      </c>
      <c r="J12" s="4"/>
    </row>
    <row r="13" customFormat="false" ht="25" hidden="false" customHeight="tru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customFormat="false" ht="38" hidden="false" customHeight="true" outlineLevel="0" collapsed="false">
      <c r="A14" s="17" t="s">
        <v>111</v>
      </c>
      <c r="B14" s="17"/>
      <c r="C14" s="17"/>
      <c r="D14" s="17"/>
      <c r="E14" s="17"/>
      <c r="F14" s="17"/>
      <c r="G14" s="17"/>
      <c r="H14" s="17"/>
      <c r="I14" s="17"/>
      <c r="J14" s="17"/>
    </row>
    <row r="15" customFormat="false" ht="25" hidden="false" customHeight="true" outlineLevel="0" collapsed="false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customFormat="false" ht="38" hidden="false" customHeight="true" outlineLevel="0" collapsed="false">
      <c r="A16" s="17" t="s">
        <v>112</v>
      </c>
      <c r="B16" s="17"/>
      <c r="C16" s="17"/>
      <c r="D16" s="17"/>
      <c r="E16" s="17"/>
      <c r="F16" s="17"/>
      <c r="G16" s="17"/>
      <c r="H16" s="17"/>
      <c r="I16" s="17"/>
      <c r="J16" s="17"/>
    </row>
    <row r="17" customFormat="false" ht="25" hidden="false" customHeight="true" outlineLevel="0" collapsed="false">
      <c r="A17" s="4"/>
      <c r="B17" s="4"/>
      <c r="C17" s="4"/>
      <c r="D17" s="4"/>
      <c r="E17" s="4"/>
      <c r="F17" s="4"/>
      <c r="G17" s="4"/>
      <c r="H17" s="4"/>
      <c r="I17" s="4"/>
      <c r="J17" s="4"/>
    </row>
  </sheetData>
  <mergeCells count="4">
    <mergeCell ref="A6:H6"/>
    <mergeCell ref="A7:J7"/>
    <mergeCell ref="A14:J14"/>
    <mergeCell ref="A16:J16"/>
  </mergeCells>
  <conditionalFormatting sqref="J2:J6">
    <cfRule type="containsText" priority="2" operator="containsText" aboveAverage="0" equalAverage="0" bottom="0" percent="0" rank="0" text="INVALID" dxfId="37">
      <formula>NOT(ISERROR(SEARCH("INVALID",J2)))</formula>
    </cfRule>
    <cfRule type="containsText" priority="3" operator="containsText" aboveAverage="0" equalAverage="0" bottom="0" percent="0" rank="0" text="INCOMPLETE" dxfId="38">
      <formula>NOT(ISERROR(SEARCH("INCOMPLETE",J2)))</formula>
    </cfRule>
    <cfRule type="containsText" priority="4" operator="containsText" aboveAverage="0" equalAverage="0" bottom="0" percent="0" rank="0" text="FAIL" dxfId="39">
      <formula>NOT(ISERROR(SEARCH("FAIL",J2)))</formula>
    </cfRule>
    <cfRule type="containsText" priority="5" operator="containsText" aboveAverage="0" equalAverage="0" bottom="0" percent="0" rank="0" text="NOT TESTED" dxfId="40">
      <formula>NOT(ISERROR(SEARCH("NOT TESTED",J2)))</formula>
    </cfRule>
  </conditionalFormatting>
  <conditionalFormatting sqref="A10:I12">
    <cfRule type="containsText" priority="6" operator="containsText" aboveAverage="0" equalAverage="0" bottom="0" percent="0" rank="0" text="INVALID" dxfId="41">
      <formula>NOT(ISERROR(SEARCH("INVALID",A10)))</formula>
    </cfRule>
    <cfRule type="containsText" priority="7" operator="containsText" aboveAverage="0" equalAverage="0" bottom="0" percent="0" rank="0" text="INCOMPLETE" dxfId="42">
      <formula>NOT(ISERROR(SEARCH("INCOMPLETE",A10)))</formula>
    </cfRule>
    <cfRule type="containsText" priority="8" operator="containsText" aboveAverage="0" equalAverage="0" bottom="0" percent="0" rank="0" text="FAIL" dxfId="43">
      <formula>NOT(ISERROR(SEARCH("FAIL",A10)))</formula>
    </cfRule>
    <cfRule type="containsText" priority="9" operator="containsText" aboveAverage="0" equalAverage="0" bottom="0" percent="0" rank="0" text="NOT TESTED" dxfId="44">
      <formula>NOT(ISERROR(SEARCH("NOT TESTED",A10)))</formula>
    </cfRule>
  </conditionalFormatting>
  <dataValidations count="5">
    <dataValidation allowBlank="false" error="Use the stated type and range. Missing inputs block dependent results." errorStyle="stop" errorTitle="Check input" operator="between" showDropDown="false" showErrorMessage="true" showInputMessage="false" sqref="B2:F4" type="decimal">
      <formula1>0</formula1>
      <formula2>1E+308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G2:G4" type="decimal">
      <formula1>0</formula1>
      <formula2>1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A2" type="list">
      <formula1>"search"</formula1>
      <formula2>0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A3" type="list">
      <formula1>"social"</formula1>
      <formula2>0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A4" type="list">
      <formula1>"partners"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C6A5"/>
    <pageSetUpPr fitToPage="fals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4" min="2" style="0" width="22"/>
    <col collapsed="false" customWidth="true" hidden="false" outlineLevel="0" max="5" min="5" style="0" width="19"/>
    <col collapsed="false" customWidth="true" hidden="false" outlineLevel="0" max="7" min="6" style="0" width="25"/>
    <col collapsed="false" customWidth="true" hidden="false" outlineLevel="0" max="8" min="8" style="0" width="24"/>
  </cols>
  <sheetData>
    <row r="1" customFormat="false" ht="46" hidden="false" customHeight="true" outlineLevel="0" collapsed="false">
      <c r="A1" s="1" t="s">
        <v>113</v>
      </c>
      <c r="B1" s="2" t="s">
        <v>96</v>
      </c>
      <c r="C1" s="2" t="s">
        <v>99</v>
      </c>
      <c r="D1" s="2" t="s">
        <v>100</v>
      </c>
      <c r="E1" s="2" t="s">
        <v>21</v>
      </c>
      <c r="F1" s="2" t="s">
        <v>114</v>
      </c>
      <c r="G1" s="2" t="s">
        <v>115</v>
      </c>
      <c r="H1" s="3" t="s">
        <v>116</v>
      </c>
    </row>
    <row r="2" customFormat="false" ht="25" hidden="false" customHeight="true" outlineLevel="0" collapsed="false">
      <c r="A2" s="26" t="s">
        <v>117</v>
      </c>
      <c r="B2" s="23" t="n">
        <v>6000</v>
      </c>
      <c r="C2" s="23" t="n">
        <v>3000</v>
      </c>
      <c r="D2" s="23" t="n">
        <v>1000</v>
      </c>
      <c r="E2" s="19" t="str">
        <f aca="false">IFERROR(IF(OR(COUNTIFS(A13:D13,"INVALID")&gt;0,H2="INVALID",IF(ISNUMBER(G2),ABS(G2)&gt;0.010000000001,FALSE())),"INVALID",IF(COUNTIFS(A13:D13,"INCOMPLETE")&gt;0,"INCOMPLETE","VALID")),"INVALID")</f>
        <v>VALID</v>
      </c>
      <c r="F2" s="5" t="n">
        <f aca="false">IF(COUNT(B2:D2)=3,SUM(B2:D2),"INCOMPLETE")</f>
        <v>10000</v>
      </c>
      <c r="G2" s="5" t="n">
        <f aca="false">IFERROR(IF(COUNT(B2:D2,Controls!$B$2:$B$3)=5,SUM(B2:D2)+Controls!$B$3-Controls!$B$2,"INCOMPLETE"),"INVALID")</f>
        <v>0</v>
      </c>
      <c r="H2" s="19" t="str">
        <f aca="false">IFERROR(IF(COUNT(B2:D2,Channels!$E$2:$E$4)&lt;&gt;6,"NOT TESTED",IF(AND(B2&lt;=Channels!$E$2,C2&lt;=Channels!$E$3,D2&lt;=Channels!$E$4),"VALID","INVALID")),"INVALID")</f>
        <v>VALID</v>
      </c>
    </row>
    <row r="3" customFormat="false" ht="25" hidden="false" customHeight="true" outlineLevel="0" collapsed="false">
      <c r="A3" s="26" t="s">
        <v>118</v>
      </c>
      <c r="B3" s="23" t="n">
        <v>4000</v>
      </c>
      <c r="C3" s="23" t="n">
        <v>4000</v>
      </c>
      <c r="D3" s="23" t="n">
        <v>2000</v>
      </c>
      <c r="E3" s="19" t="str">
        <f aca="false">IFERROR(IF(OR(COUNTIFS(A14:D14,"INVALID")&gt;0,H3="INVALID",IF(ISNUMBER(G3),ABS(G3)&gt;0.010000000001,FALSE())),"INVALID",IF(COUNTIFS(A14:D14,"INCOMPLETE")&gt;0,"INCOMPLETE","VALID")),"INVALID")</f>
        <v>VALID</v>
      </c>
      <c r="F3" s="5" t="n">
        <f aca="false">IF(COUNT(B3:D3)=3,SUM(B3:D3),"INCOMPLETE")</f>
        <v>10000</v>
      </c>
      <c r="G3" s="5" t="n">
        <f aca="false">IFERROR(IF(COUNT(B3:D3,Controls!$B$2:$B$3)=5,SUM(B3:D3)+Controls!$B$3-Controls!$B$2,"INCOMPLETE"),"INVALID")</f>
        <v>0</v>
      </c>
      <c r="H3" s="19" t="str">
        <f aca="false">IFERROR(IF(COUNT(B3:D3,Channels!$E$2:$E$4)&lt;&gt;6,"NOT TESTED",IF(AND(B3&lt;=Channels!$E$2,C3&lt;=Channels!$E$3,D3&lt;=Channels!$E$4),"VALID","INVALID")),"INVALID")</f>
        <v>VALID</v>
      </c>
    </row>
    <row r="4" customFormat="false" ht="25" hidden="false" customHeight="true" outlineLevel="0" collapsed="false">
      <c r="A4" s="26" t="s">
        <v>119</v>
      </c>
      <c r="B4" s="23" t="n">
        <v>7000</v>
      </c>
      <c r="C4" s="23" t="n">
        <v>2000</v>
      </c>
      <c r="D4" s="23" t="n">
        <v>1000</v>
      </c>
      <c r="E4" s="19" t="str">
        <f aca="false">IFERROR(IF(OR(COUNTIFS(A15:D15,"INVALID")&gt;0,H4="INVALID",IF(ISNUMBER(G4),ABS(G4)&gt;0.010000000001,FALSE())),"INVALID",IF(COUNTIFS(A15:D15,"INCOMPLETE")&gt;0,"INCOMPLETE","VALID")),"INVALID")</f>
        <v>VALID</v>
      </c>
      <c r="F4" s="5" t="n">
        <f aca="false">IF(COUNT(B4:D4)=3,SUM(B4:D4),"INCOMPLETE")</f>
        <v>10000</v>
      </c>
      <c r="G4" s="5" t="n">
        <f aca="false">IFERROR(IF(COUNT(B4:D4,Controls!$B$2:$B$3)=5,SUM(B4:D4)+Controls!$B$3-Controls!$B$2,"INCOMPLETE"),"INVALID")</f>
        <v>0</v>
      </c>
      <c r="H4" s="19" t="str">
        <f aca="false">IFERROR(IF(COUNT(B4:D4,Channels!$E$2:$E$4)&lt;&gt;6,"NOT TESTED",IF(AND(B4&lt;=Channels!$E$2,C4&lt;=Channels!$E$3,D4&lt;=Channels!$E$4),"VALID","INVALID")),"INVALID")</f>
        <v>VALID</v>
      </c>
    </row>
    <row r="5" customFormat="false" ht="25" hidden="false" customHeight="true" outlineLevel="0" collapsed="false">
      <c r="A5" s="4"/>
      <c r="B5" s="4"/>
      <c r="C5" s="4"/>
      <c r="D5" s="4"/>
      <c r="E5" s="4"/>
      <c r="F5" s="4"/>
      <c r="G5" s="4"/>
      <c r="H5" s="4"/>
    </row>
    <row r="6" customFormat="false" ht="25" hidden="false" customHeight="true" outlineLevel="0" collapsed="false">
      <c r="A6" s="4" t="s">
        <v>120</v>
      </c>
      <c r="B6" s="19" t="str">
        <f aca="false">IFERROR(IF(AND(A1="allocation",B1="search",C1="social",D1="partners",NOT(_xlfn.ISFORMULA(A1)),NOT(_xlfn.ISFORMULA(B1)),NOT(_xlfn.ISFORMULA(C1)),NOT(_xlfn.ISFORMULA(D1)),NOT(OR(IFERROR(AND(NOT(_xlfn.ISFORMULA($A$2)),NOT(_xlfn.ISFORMULA($A$3)),ISTEXT($A$2),ISTEXT($A$3),NOT(IF(ISBLANK($A$2),TRUE(),IF(ISTEXT($A$2),LEN(TRIM(CLEAN(SUBSTITUTE(SUBSTITUTE(SUBSTITUTE($A$2," ","")," ",""),"​",""))))=0,FALSE()))),NOT(IF(ISBLANK($A$3),TRUE(),IF(ISTEXT($A$3),LEN(TRIM(CLEAN(SUBSTITUTE(SUBSTITUTE(SUBSTITUTE($A$3," ","")," ",""),"​",""))))=0,FALSE()))),$A$2=$A$3),FALSE()),IFERROR(AND(NOT(_xlfn.ISFORMULA($A$2)),NOT(_xlfn.ISFORMULA($A$4)),ISTEXT($A$2),ISTEXT($A$4),NOT(IF(ISBLANK($A$2),TRUE(),IF(ISTEXT($A$2),LEN(TRIM(CLEAN(SUBSTITUTE(SUBSTITUTE(SUBSTITUTE($A$2," ","")," ",""),"​",""))))=0,FALSE()))),NOT(IF(ISBLANK($A$4),TRUE(),IF(ISTEXT($A$4),LEN(TRIM(CLEAN(SUBSTITUTE(SUBSTITUTE(SUBSTITUTE($A$4," ","")," ",""),"​",""))))=0,FALSE()))),$A$2=$A$4),FALSE()),IFERROR(AND(NOT(_xlfn.ISFORMULA($A$3)),NOT(_xlfn.ISFORMULA($A$4)),ISTEXT($A$3),ISTEXT($A$4),NOT(IF(ISBLANK($A$3),TRUE(),IF(ISTEXT($A$3),LEN(TRIM(CLEAN(SUBSTITUTE(SUBSTITUTE(SUBSTITUTE($A$3," ","")," ",""),"​",""))))=0,FALSE()))),NOT(IF(ISBLANK($A$4),TRUE(),IF(ISTEXT($A$4),LEN(TRIM(CLEAN(SUBSTITUTE(SUBSTITUTE(SUBSTITUTE($A$4," ","")," ",""),"​",""))))=0,FALSE()))),$A$3=$A$4),FALSE())))),"VALID","INVALID"),"INVALID")</f>
        <v>VALID</v>
      </c>
      <c r="C6" s="4"/>
      <c r="D6" s="4"/>
      <c r="E6" s="4"/>
      <c r="F6" s="4"/>
      <c r="G6" s="4"/>
      <c r="H6" s="4"/>
    </row>
    <row r="7" customFormat="false" ht="25" hidden="false" customHeight="true" outlineLevel="0" collapsed="false">
      <c r="A7" s="4"/>
      <c r="B7" s="4"/>
      <c r="C7" s="4"/>
      <c r="D7" s="4"/>
      <c r="E7" s="4"/>
      <c r="F7" s="4"/>
      <c r="G7" s="4"/>
      <c r="H7" s="4"/>
    </row>
    <row r="8" customFormat="false" ht="36" hidden="false" customHeight="true" outlineLevel="0" collapsed="false">
      <c r="A8" s="17" t="s">
        <v>121</v>
      </c>
      <c r="B8" s="17"/>
      <c r="C8" s="17"/>
      <c r="D8" s="17"/>
      <c r="E8" s="17"/>
      <c r="F8" s="17"/>
      <c r="G8" s="17"/>
      <c r="H8" s="17"/>
    </row>
    <row r="9" customFormat="false" ht="36" hidden="false" customHeight="true" outlineLevel="0" collapsed="false">
      <c r="A9" s="17" t="s">
        <v>122</v>
      </c>
      <c r="B9" s="17"/>
      <c r="C9" s="17"/>
      <c r="D9" s="17"/>
      <c r="E9" s="17"/>
      <c r="F9" s="17"/>
      <c r="G9" s="17"/>
      <c r="H9" s="17"/>
    </row>
    <row r="10" customFormat="false" ht="36" hidden="false" customHeight="true" outlineLevel="0" collapsed="false">
      <c r="A10" s="17" t="s">
        <v>123</v>
      </c>
      <c r="B10" s="17"/>
      <c r="C10" s="17"/>
      <c r="D10" s="17"/>
      <c r="E10" s="17"/>
      <c r="F10" s="17"/>
      <c r="G10" s="17"/>
      <c r="H10" s="17"/>
    </row>
    <row r="11" customFormat="false" ht="25" hidden="false" customHeight="true" outlineLevel="0" collapsed="false">
      <c r="A11" s="4"/>
      <c r="B11" s="4"/>
      <c r="C11" s="4"/>
      <c r="D11" s="4"/>
      <c r="E11" s="4"/>
      <c r="F11" s="4"/>
      <c r="G11" s="4"/>
      <c r="H11" s="4"/>
    </row>
    <row r="12" customFormat="false" ht="40" hidden="false" customHeight="true" outlineLevel="0" collapsed="false">
      <c r="A12" s="1" t="s">
        <v>104</v>
      </c>
      <c r="B12" s="2" t="s">
        <v>124</v>
      </c>
      <c r="C12" s="2" t="s">
        <v>125</v>
      </c>
      <c r="D12" s="3" t="s">
        <v>126</v>
      </c>
      <c r="E12" s="4"/>
      <c r="F12" s="4"/>
      <c r="G12" s="4"/>
      <c r="H12" s="4"/>
    </row>
    <row r="13" customFormat="false" ht="25" hidden="false" customHeight="true" outlineLevel="0" collapsed="false">
      <c r="A13" s="4" t="str">
        <f aca="false">IFERROR(IF(AND(NOT(_xlfn.ISFORMULA(A2)),ISTEXT(A2),OR(A2="A",A2="B",A2="C")),"VALID","INVALID"),"INVALID")</f>
        <v>VALID</v>
      </c>
      <c r="B13" s="4" t="str">
        <f aca="false">IFERROR(IF(_xlfn.ISFORMULA(B2),"INVALID",IF(IF(ISBLANK(B2),TRUE(),IF(ISTEXT(B2),LEN(TRIM(CLEAN(SUBSTITUTE(SUBSTITUTE(SUBSTITUTE(B2," ","")," ",""),"​",""))))=0,FALSE())),"INCOMPLETE",IF(AND(ISNUMBER(B2),B2&gt;=0),"VALID","INVALID"))),"INVALID")</f>
        <v>VALID</v>
      </c>
      <c r="C13" s="4" t="str">
        <f aca="false">IFERROR(IF(_xlfn.ISFORMULA(C2),"INVALID",IF(IF(ISBLANK(C2),TRUE(),IF(ISTEXT(C2),LEN(TRIM(CLEAN(SUBSTITUTE(SUBSTITUTE(SUBSTITUTE(C2," ","")," ",""),"​",""))))=0,FALSE())),"INCOMPLETE",IF(AND(ISNUMBER(C2),C2&gt;=0),"VALID","INVALID"))),"INVALID")</f>
        <v>VALID</v>
      </c>
      <c r="D13" s="4" t="str">
        <f aca="false">IFERROR(IF(_xlfn.ISFORMULA(D2),"INVALID",IF(IF(ISBLANK(D2),TRUE(),IF(ISTEXT(D2),LEN(TRIM(CLEAN(SUBSTITUTE(SUBSTITUTE(SUBSTITUTE(D2," ","")," ",""),"​",""))))=0,FALSE())),"INCOMPLETE",IF(AND(ISNUMBER(D2),D2&gt;=0),"VALID","INVALID"))),"INVALID")</f>
        <v>VALID</v>
      </c>
      <c r="E13" s="4"/>
      <c r="F13" s="4"/>
      <c r="G13" s="4"/>
      <c r="H13" s="4"/>
    </row>
    <row r="14" customFormat="false" ht="25" hidden="false" customHeight="true" outlineLevel="0" collapsed="false">
      <c r="A14" s="4" t="str">
        <f aca="false">IFERROR(IF(AND(NOT(_xlfn.ISFORMULA(A3)),ISTEXT(A3),OR(A3="A",A3="B",A3="C")),"VALID","INVALID"),"INVALID")</f>
        <v>VALID</v>
      </c>
      <c r="B14" s="4" t="str">
        <f aca="false">IFERROR(IF(_xlfn.ISFORMULA(B3),"INVALID",IF(IF(ISBLANK(B3),TRUE(),IF(ISTEXT(B3),LEN(TRIM(CLEAN(SUBSTITUTE(SUBSTITUTE(SUBSTITUTE(B3," ","")," ",""),"​",""))))=0,FALSE())),"INCOMPLETE",IF(AND(ISNUMBER(B3),B3&gt;=0),"VALID","INVALID"))),"INVALID")</f>
        <v>VALID</v>
      </c>
      <c r="C14" s="4" t="str">
        <f aca="false">IFERROR(IF(_xlfn.ISFORMULA(C3),"INVALID",IF(IF(ISBLANK(C3),TRUE(),IF(ISTEXT(C3),LEN(TRIM(CLEAN(SUBSTITUTE(SUBSTITUTE(SUBSTITUTE(C3," ","")," ",""),"​",""))))=0,FALSE())),"INCOMPLETE",IF(AND(ISNUMBER(C3),C3&gt;=0),"VALID","INVALID"))),"INVALID")</f>
        <v>VALID</v>
      </c>
      <c r="D14" s="4" t="str">
        <f aca="false">IFERROR(IF(_xlfn.ISFORMULA(D3),"INVALID",IF(IF(ISBLANK(D3),TRUE(),IF(ISTEXT(D3),LEN(TRIM(CLEAN(SUBSTITUTE(SUBSTITUTE(SUBSTITUTE(D3," ","")," ",""),"​",""))))=0,FALSE())),"INCOMPLETE",IF(AND(ISNUMBER(D3),D3&gt;=0),"VALID","INVALID"))),"INVALID")</f>
        <v>VALID</v>
      </c>
      <c r="E14" s="4"/>
      <c r="F14" s="4"/>
      <c r="G14" s="4"/>
      <c r="H14" s="4"/>
    </row>
    <row r="15" customFormat="false" ht="25" hidden="false" customHeight="true" outlineLevel="0" collapsed="false">
      <c r="A15" s="4" t="str">
        <f aca="false">IFERROR(IF(AND(NOT(_xlfn.ISFORMULA(A4)),ISTEXT(A4),OR(A4="A",A4="B",A4="C")),"VALID","INVALID"),"INVALID")</f>
        <v>VALID</v>
      </c>
      <c r="B15" s="4" t="str">
        <f aca="false">IFERROR(IF(_xlfn.ISFORMULA(B4),"INVALID",IF(IF(ISBLANK(B4),TRUE(),IF(ISTEXT(B4),LEN(TRIM(CLEAN(SUBSTITUTE(SUBSTITUTE(SUBSTITUTE(B4," ","")," ",""),"​",""))))=0,FALSE())),"INCOMPLETE",IF(AND(ISNUMBER(B4),B4&gt;=0),"VALID","INVALID"))),"INVALID")</f>
        <v>VALID</v>
      </c>
      <c r="C15" s="4" t="str">
        <f aca="false">IFERROR(IF(_xlfn.ISFORMULA(C4),"INVALID",IF(IF(ISBLANK(C4),TRUE(),IF(ISTEXT(C4),LEN(TRIM(CLEAN(SUBSTITUTE(SUBSTITUTE(SUBSTITUTE(C4," ","")," ",""),"​",""))))=0,FALSE())),"INCOMPLETE",IF(AND(ISNUMBER(C4),C4&gt;=0),"VALID","INVALID"))),"INVALID")</f>
        <v>VALID</v>
      </c>
      <c r="D15" s="4" t="str">
        <f aca="false">IFERROR(IF(_xlfn.ISFORMULA(D4),"INVALID",IF(IF(ISBLANK(D4),TRUE(),IF(ISTEXT(D4),LEN(TRIM(CLEAN(SUBSTITUTE(SUBSTITUTE(SUBSTITUTE(D4," ","")," ",""),"​",""))))=0,FALSE())),"INCOMPLETE",IF(AND(ISNUMBER(D4),D4&gt;=0),"VALID","INVALID"))),"INVALID")</f>
        <v>VALID</v>
      </c>
      <c r="E15" s="4"/>
      <c r="F15" s="4"/>
      <c r="G15" s="4"/>
      <c r="H15" s="4"/>
    </row>
    <row r="16" customFormat="false" ht="25" hidden="false" customHeight="true" outlineLevel="0" collapsed="false">
      <c r="A16" s="4"/>
      <c r="B16" s="4"/>
      <c r="C16" s="4"/>
      <c r="D16" s="4"/>
      <c r="E16" s="4"/>
      <c r="F16" s="4"/>
      <c r="G16" s="4"/>
      <c r="H16" s="4"/>
    </row>
    <row r="17" customFormat="false" ht="36" hidden="false" customHeight="true" outlineLevel="0" collapsed="false">
      <c r="A17" s="17" t="s">
        <v>127</v>
      </c>
      <c r="B17" s="17"/>
      <c r="C17" s="17"/>
      <c r="D17" s="17"/>
      <c r="E17" s="17"/>
      <c r="F17" s="17"/>
      <c r="G17" s="17"/>
      <c r="H17" s="17"/>
    </row>
    <row r="18" customFormat="false" ht="25" hidden="false" customHeight="true" outlineLevel="0" collapsed="false">
      <c r="A18" s="4"/>
      <c r="B18" s="4"/>
      <c r="C18" s="4"/>
      <c r="D18" s="4"/>
      <c r="E18" s="4"/>
      <c r="F18" s="4"/>
      <c r="G18" s="4"/>
      <c r="H18" s="4"/>
    </row>
    <row r="19" customFormat="false" ht="34" hidden="false" customHeight="true" outlineLevel="0" collapsed="false">
      <c r="A19" s="17" t="s">
        <v>128</v>
      </c>
      <c r="B19" s="17"/>
      <c r="C19" s="17"/>
      <c r="D19" s="17"/>
      <c r="E19" s="17"/>
      <c r="F19" s="17"/>
      <c r="G19" s="17"/>
      <c r="H19" s="17"/>
    </row>
  </sheetData>
  <mergeCells count="5">
    <mergeCell ref="A8:H8"/>
    <mergeCell ref="A9:H9"/>
    <mergeCell ref="A10:H10"/>
    <mergeCell ref="A17:H17"/>
    <mergeCell ref="A19:H19"/>
  </mergeCells>
  <conditionalFormatting sqref="E2:E4">
    <cfRule type="containsText" priority="2" operator="containsText" aboveAverage="0" equalAverage="0" bottom="0" percent="0" rank="0" text="INVALID" dxfId="45">
      <formula>NOT(ISERROR(SEARCH("INVALID",E2)))</formula>
    </cfRule>
    <cfRule type="containsText" priority="3" operator="containsText" aboveAverage="0" equalAverage="0" bottom="0" percent="0" rank="0" text="INCOMPLETE" dxfId="46">
      <formula>NOT(ISERROR(SEARCH("INCOMPLETE",E2)))</formula>
    </cfRule>
    <cfRule type="containsText" priority="4" operator="containsText" aboveAverage="0" equalAverage="0" bottom="0" percent="0" rank="0" text="FAIL" dxfId="47">
      <formula>NOT(ISERROR(SEARCH("FAIL",E2)))</formula>
    </cfRule>
    <cfRule type="containsText" priority="5" operator="containsText" aboveAverage="0" equalAverage="0" bottom="0" percent="0" rank="0" text="NOT TESTED" dxfId="48">
      <formula>NOT(ISERROR(SEARCH("NOT TESTED",E2)))</formula>
    </cfRule>
  </conditionalFormatting>
  <conditionalFormatting sqref="H2:H4">
    <cfRule type="containsText" priority="6" operator="containsText" aboveAverage="0" equalAverage="0" bottom="0" percent="0" rank="0" text="INVALID" dxfId="49">
      <formula>NOT(ISERROR(SEARCH("INVALID",H2)))</formula>
    </cfRule>
    <cfRule type="containsText" priority="7" operator="containsText" aboveAverage="0" equalAverage="0" bottom="0" percent="0" rank="0" text="INCOMPLETE" dxfId="50">
      <formula>NOT(ISERROR(SEARCH("INCOMPLETE",H2)))</formula>
    </cfRule>
    <cfRule type="containsText" priority="8" operator="containsText" aboveAverage="0" equalAverage="0" bottom="0" percent="0" rank="0" text="FAIL" dxfId="51">
      <formula>NOT(ISERROR(SEARCH("FAIL",H2)))</formula>
    </cfRule>
    <cfRule type="containsText" priority="9" operator="containsText" aboveAverage="0" equalAverage="0" bottom="0" percent="0" rank="0" text="NOT TESTED" dxfId="52">
      <formula>NOT(ISERROR(SEARCH("NOT TESTED",H2)))</formula>
    </cfRule>
  </conditionalFormatting>
  <conditionalFormatting sqref="B6">
    <cfRule type="containsText" priority="10" operator="containsText" aboveAverage="0" equalAverage="0" bottom="0" percent="0" rank="0" text="INVALID" dxfId="53">
      <formula>NOT(ISERROR(SEARCH("INVALID",B6)))</formula>
    </cfRule>
    <cfRule type="containsText" priority="11" operator="containsText" aboveAverage="0" equalAverage="0" bottom="0" percent="0" rank="0" text="INCOMPLETE" dxfId="54">
      <formula>NOT(ISERROR(SEARCH("INCOMPLETE",B6)))</formula>
    </cfRule>
    <cfRule type="containsText" priority="12" operator="containsText" aboveAverage="0" equalAverage="0" bottom="0" percent="0" rank="0" text="FAIL" dxfId="55">
      <formula>NOT(ISERROR(SEARCH("FAIL",B6)))</formula>
    </cfRule>
    <cfRule type="containsText" priority="13" operator="containsText" aboveAverage="0" equalAverage="0" bottom="0" percent="0" rank="0" text="NOT TESTED" dxfId="56">
      <formula>NOT(ISERROR(SEARCH("NOT TESTED",B6)))</formula>
    </cfRule>
  </conditionalFormatting>
  <conditionalFormatting sqref="A13:D15">
    <cfRule type="containsText" priority="14" operator="containsText" aboveAverage="0" equalAverage="0" bottom="0" percent="0" rank="0" text="INVALID" dxfId="57">
      <formula>NOT(ISERROR(SEARCH("INVALID",A13)))</formula>
    </cfRule>
    <cfRule type="containsText" priority="15" operator="containsText" aboveAverage="0" equalAverage="0" bottom="0" percent="0" rank="0" text="INCOMPLETE" dxfId="58">
      <formula>NOT(ISERROR(SEARCH("INCOMPLETE",A13)))</formula>
    </cfRule>
    <cfRule type="containsText" priority="16" operator="containsText" aboveAverage="0" equalAverage="0" bottom="0" percent="0" rank="0" text="FAIL" dxfId="59">
      <formula>NOT(ISERROR(SEARCH("FAIL",A13)))</formula>
    </cfRule>
    <cfRule type="containsText" priority="17" operator="containsText" aboveAverage="0" equalAverage="0" bottom="0" percent="0" rank="0" text="NOT TESTED" dxfId="60">
      <formula>NOT(ISERROR(SEARCH("NOT TESTED",A13)))</formula>
    </cfRule>
  </conditionalFormatting>
  <dataValidations count="2">
    <dataValidation allowBlank="false" error="Use the stated type and range. Missing inputs block dependent results." errorStyle="stop" errorTitle="Check input" operator="between" showDropDown="false" showErrorMessage="true" showInputMessage="false" sqref="A2:A4" type="list">
      <formula1>"A,B,C"</formula1>
      <formula2>0</formula2>
    </dataValidation>
    <dataValidation allowBlank="false" error="Use the stated type and range. Missing inputs block dependent results." errorStyle="stop" errorTitle="Check input" operator="between" showDropDown="false" showErrorMessage="true" showInputMessage="false" sqref="B2:D4" type="decimal">
      <formula1>0</formula1>
      <formula2>1E+308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