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541450c78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uals" sheetId="1" r:id="Rfed30b5d155b489f"/>
    <x:sheet xmlns:r="http://schemas.openxmlformats.org/officeDocument/2006/relationships" name="Planning" sheetId="2" r:id="R1c3af08aead1451d"/>
    <x:sheet xmlns:r="http://schemas.openxmlformats.org/officeDocument/2006/relationships" name="Scenarios" sheetId="3" r:id="Rac5811b7ca0d4b1b"/>
    <x:sheet xmlns:r="http://schemas.openxmlformats.org/officeDocument/2006/relationships" name="Cash schedule" sheetId="4" r:id="Re3115969c5a6427b"/>
    <x:sheet xmlns:r="http://schemas.openxmlformats.org/officeDocument/2006/relationships" name="Instructions" sheetId="5" r:id="R114d76faebfd428f"/>
    <x:sheet xmlns:r="http://schemas.openxmlformats.org/officeDocument/2006/relationships" name="Assumptions log" sheetId="6" r:id="R937f26126ba1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#,##0;(#,##0);&quot;–&quot;"/>
    <x:numFmt numFmtId="202" formatCode="0.0%"/>
    <x:numFmt numFmtId="203" formatCode="yyyy-mm-dd"/>
    <x:numFmt numFmtId="204" formatCode="0"/>
  </x:numFmts>
  <x:fonts count="10">
    <x:font>
      <x:sz val="11"/>
      <x:name val="Carlito"/>
    </x:font>
    <x:font>
      <x:sz val="11"/>
      <x:color rgb="FF182A42"/>
      <x:name val="Arial"/>
    </x:font>
    <x:font>
      <x:sz val="11"/>
      <x:color rgb="FF152437"/>
      <x:name val="Arial"/>
    </x:font>
    <x:font>
      <x:b/>
      <x:sz val="11"/>
      <x:color rgb="FFFFFFFF"/>
      <x:name val="Arial"/>
    </x:font>
    <x:font>
      <x:sz val="11"/>
      <x:color rgb="FF1859AA"/>
      <x:name val="Arial"/>
    </x:font>
    <x:font>
      <x:i/>
      <x:sz val="11"/>
      <x:color rgb="FF182A42"/>
      <x:name val="Arial"/>
    </x:font>
    <x:font>
      <x:i/>
      <x:sz val="11"/>
      <x:color rgb="FF152437"/>
      <x:name val="Arial"/>
    </x:font>
    <x:font>
      <x:b/>
      <x:sz val="11"/>
      <x:color rgb="FF182A42"/>
      <x:name val="Arial"/>
    </x:font>
    <x:font>
      <x:b/>
      <x:sz val="11"/>
      <x:color rgb="FF152437"/>
      <x:name val="Arial"/>
    </x:font>
    <x:font>
      <x:sz val="11"/>
      <x:color rgb="FF5361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A42"/>
      </x:patternFill>
    </x:fill>
    <x:fill>
      <x:patternFill patternType="solid">
        <x:fgColor rgb="FFFFF2CC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3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1"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  <x:dxf>
      <x:font>
        <x:color rgb="FF9C2433"/>
      </x:font>
      <x:fill>
        <x:patternFill patternType="solid">
          <x:bgColor rgb="FFFCE8E6"/>
        </x:patternFill>
      </x:fill>
    </x:dxf>
    <x:dxf>
      <x:font>
        <x:b/>
        <x:color rgb="FF9C2433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30d7eddc549d9" /><Relationship Type="http://schemas.openxmlformats.org/officeDocument/2006/relationships/theme" Target="/xl/theme/theme1.xml" Id="R3d5cc9b0bc9645bc" /><Relationship Type="http://schemas.openxmlformats.org/officeDocument/2006/relationships/sharedStrings" Target="/xl/sharedStrings.xml" Id="R6caa28a24a2347a9" /><Relationship Type="http://schemas.openxmlformats.org/officeDocument/2006/relationships/worksheet" Target="/xl/worksheets/sheet1.xml" Id="Rfed30b5d155b489f" /><Relationship Type="http://schemas.openxmlformats.org/officeDocument/2006/relationships/worksheet" Target="/xl/worksheets/sheet2.xml" Id="R1c3af08aead1451d" /><Relationship Type="http://schemas.openxmlformats.org/officeDocument/2006/relationships/worksheet" Target="/xl/worksheets/sheet3.xml" Id="Rac5811b7ca0d4b1b" /><Relationship Type="http://schemas.openxmlformats.org/officeDocument/2006/relationships/worksheet" Target="/xl/worksheets/sheet4.xml" Id="Re3115969c5a6427b" /><Relationship Type="http://schemas.openxmlformats.org/officeDocument/2006/relationships/worksheet" Target="/xl/worksheets/sheet5.xml" Id="R114d76faebfd428f" /><Relationship Type="http://schemas.openxmlformats.org/officeDocument/2006/relationships/worksheet" Target="/xl/worksheets/sheet6.xml" Id="R937f26126ba14b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6C6A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8" hidden="0" customWidth="1"/>
    <x:col min="2" max="2" width="25" hidden="0" customWidth="1"/>
    <x:col min="3" max="3" width="26" hidden="0" customWidth="1"/>
    <x:col min="4" max="4" width="63" hidden="0" customWidth="1"/>
  </x:cols>
  <x:sheetData>
    <x:row r="1" ht="25" customHeight="1">
      <x:c r="A1" s="7" t="str">
        <x:v>Actual-cohort calculator</x:v>
      </x:c>
      <x:c r="B1" s="8" t="str">
        <x:v>CAD</x:v>
      </x:c>
      <x:c r="C1" s="8" t="str">
        <x:v>Unit</x:v>
      </x:c>
      <x:c r="D1" s="8" t="str">
        <x:v>Hypothetical example, not a benchmark</x:v>
      </x:c>
    </x:row>
    <x:row r="2" ht="25" customHeight="1">
      <x:c r="A2" s="2" t="str">
        <x:v>Enquiries</x:v>
      </x:c>
      <x:c r="B2" s="11" t="n">
        <x:v>120</x:v>
      </x:c>
      <x:c r="C2" s="3" t="str">
        <x:v>prospective customers</x:v>
      </x:c>
      <x:c r="D2" s="3" t="str">
        <x:v>Editable; deduplicated enquiries in matched acquisition cohort</x:v>
      </x:c>
    </x:row>
    <x:row r="3" ht="25" customHeight="1">
      <x:c r="A3" s="2" t="str">
        <x:v>Qualified leads</x:v>
      </x:c>
      <x:c r="B3" s="11" t="n">
        <x:v>60</x:v>
      </x:c>
      <x:c r="C3" s="3" t="str">
        <x:v>qualified prospective customers</x:v>
      </x:c>
      <x:c r="D3" s="3" t="str">
        <x:v>Editable; keep written qualification policy</x:v>
      </x:c>
    </x:row>
    <x:row r="4" ht="25" customHeight="1">
      <x:c r="A4" s="2" t="str">
        <x:v>Acquired customers</x:v>
      </x:c>
      <x:c r="B4" s="11" t="n">
        <x:v>15</x:v>
      </x:c>
      <x:c r="C4" s="3" t="str">
        <x:v>new customers</x:v>
      </x:c>
      <x:c r="D4" s="3" t="str">
        <x:v>Editable; first completed billable service</x:v>
      </x:c>
    </x:row>
    <x:row r="5" ht="25" customHeight="1">
      <x:c r="A5" s="2" t="str">
        <x:v>Media spending</x:v>
      </x:c>
      <x:c r="B5" s="10" t="n">
        <x:v>6000</x:v>
      </x:c>
      <x:c r="C5" s="3" t="str">
        <x:v>CAD</x:v>
      </x:c>
      <x:c r="D5" s="3" t="str">
        <x:v>Editable; net of genuine media credits</x:v>
      </x:c>
    </x:row>
    <x:row r="6" ht="25" customHeight="1">
      <x:c r="A6" s="2" t="str">
        <x:v>Other acquisition costs</x:v>
      </x:c>
      <x:c r="B6" s="10" t="n">
        <x:v>3000</x:v>
      </x:c>
      <x:c r="C6" s="3" t="str">
        <x:v>CAD</x:v>
      </x:c>
      <x:c r="D6" s="3" t="str">
        <x:v>Editable; do not double count delivery costs</x:v>
      </x:c>
    </x:row>
    <x:row r="7" ht="25" customHeight="1">
      <x:c r="A7" s="2" t="str">
        <x:v>Revenue before refunds</x:v>
      </x:c>
      <x:c r="B7" s="10" t="n">
        <x:v>45000</x:v>
      </x:c>
      <x:c r="C7" s="3" t="str">
        <x:v>CAD</x:v>
      </x:c>
      <x:c r="D7" s="3" t="str">
        <x:v>Editable; excludes sales taxes</x:v>
      </x:c>
    </x:row>
    <x:row r="8" ht="25" customHeight="1">
      <x:c r="A8" s="2" t="str">
        <x:v>Refunds and revenue credits</x:v>
      </x:c>
      <x:c r="B8" s="10" t="n">
        <x:v>2250</x:v>
      </x:c>
      <x:c r="C8" s="3" t="str">
        <x:v>CAD</x:v>
      </x:c>
      <x:c r="D8" s="3" t="str">
        <x:v>Editable; retain non-recoverable service costs</x:v>
      </x:c>
    </x:row>
    <x:row r="9" ht="25" customHeight="1">
      <x:c r="A9" s="2" t="str">
        <x:v>Variable delivery costs</x:v>
      </x:c>
      <x:c r="B9" s="10" t="n">
        <x:v>24750</x:v>
      </x:c>
      <x:c r="C9" s="3" t="str">
        <x:v>CAD</x:v>
      </x:c>
      <x:c r="D9" s="3" t="str">
        <x:v>Editable; costs appropriate to cohort horizon</x:v>
      </x:c>
    </x:row>
    <x:row r="10" ht="25" customHeight="1">
      <x:c r="A10" s="2" t="str">
        <x:v>Retained contribution requirement</x:v>
      </x:c>
      <x:c r="B10" s="10" t="n">
        <x:v>500</x:v>
      </x:c>
      <x:c r="C10" s="3" t="str">
        <x:v>CAD/customer</x:v>
      </x:c>
      <x:c r="D10" s="3" t="str">
        <x:v>Editable; management planning choice</x:v>
      </x:c>
    </x:row>
    <x:row r="11" ht="25" customHeight="1">
      <x:c r="A11" s="2" t="str">
        <x:v>Edit amber inputs</x:v>
      </x:c>
      <x:c r="B11" s="3" t="str">
        <x:v>B2:B10 and metadata</x:v>
      </x:c>
      <x:c r="C11" s="3" t="str">
        <x:v>text</x:v>
      </x:c>
      <x:c r="D11" s="3" t="str">
        <x:v>Formula cells are unprotected. Keep a clean copy.</x:v>
      </x:c>
    </x:row>
    <x:row r="12" ht="36" customHeight="1">
      <x:c r="A12" s="2" t="str">
        <x:v>Input status</x:v>
      </x:c>
      <x:c r="B12" s="22" t="str">
        <x:f>IF(COUNT(B2:B10)&lt;&gt;9,"STOP: missing or non-numeric input",IF(MIN(B2:B10)&lt;0,"STOP: negative input",IF(OR(B2&lt;&gt;INT(B2),B3&lt;&gt;INT(B3),B4&lt;&gt;INT(B4)),"STOP: fractional actual count",IF(OR(B3&gt;B2,B4&gt;B3),"STOP: invalid stage counts","INPUTS OK"))))</x:f>
        <x:v>INPUTS OK</x:v>
      </x:c>
      <x:c r="C12" s="23" t="str">
        <x:v>status</x:v>
      </x:c>
      <x:c r="D12" s="23" t="str">
        <x:v>Check before using any result</x:v>
      </x:c>
    </x:row>
    <x:row r="13" ht="25" customHeight="1">
      <x:c r="A13" s="13" t="str">
        <x:v>Qualification rate</x:v>
      </x:c>
      <x:c r="B13" s="14" t="n">
        <x:f>IF($B$12&lt;&gt;"INPUTS OK",NA(),IF(B2=0,NA(),B3/B2))</x:f>
        <x:v>0.5</x:v>
      </x:c>
      <x:c r="C13" s="15" t="str">
        <x:v>decimal rate</x:v>
      </x:c>
      <x:c r="D13" s="3" t="str">
        <x:v>0.5 means 50%</x:v>
      </x:c>
    </x:row>
    <x:row r="14" ht="25" customHeight="1">
      <x:c r="A14" s="13" t="str">
        <x:v>Close rate</x:v>
      </x:c>
      <x:c r="B14" s="14" t="n">
        <x:f>IF($B$12&lt;&gt;"INPUTS OK",NA(),IF(B3=0,NA(),B4/B3))</x:f>
        <x:v>0.25</x:v>
      </x:c>
      <x:c r="C14" s="15" t="str">
        <x:v>decimal rate</x:v>
      </x:c>
      <x:c r="D14" s="3" t="str">
        <x:v>0.25 means 25%</x:v>
      </x:c>
    </x:row>
    <x:row r="15" ht="25" customHeight="1">
      <x:c r="A15" s="19" t="str">
        <x:v>Media CPQL</x:v>
      </x:c>
      <x:c r="B15" s="20" t="n">
        <x:f>IF($B$12&lt;&gt;"INPUTS OK",NA(),IF(B3=0,NA(),B5/B3))</x:f>
        <x:v>100</x:v>
      </x:c>
      <x:c r="C15" s="21" t="str">
        <x:v>CAD/qualified lead</x:v>
      </x:c>
      <x:c r="D15" s="3" t="str">
        <x:v>Undefined if Q=0</x:v>
      </x:c>
    </x:row>
    <x:row r="16" ht="25" customHeight="1">
      <x:c r="A16" s="2" t="str">
        <x:v>Total acquisition cost</x:v>
      </x:c>
      <x:c r="B16" s="4" t="n">
        <x:f>IF($B$12&lt;&gt;"INPUTS OK",NA(),B5+B6)</x:f>
        <x:v>9000</x:v>
      </x:c>
      <x:c r="C16" s="3" t="str">
        <x:v>CAD</x:v>
      </x:c>
      <x:c r="D16" s="3" t="str">
        <x:v>Media plus other acquisition</x:v>
      </x:c>
    </x:row>
    <x:row r="17" ht="25" customHeight="1">
      <x:c r="A17" s="2" t="str">
        <x:v>Total acquisition CPQL</x:v>
      </x:c>
      <x:c r="B17" s="4" t="n">
        <x:f>IF($B$12&lt;&gt;"INPUTS OK",NA(),IF(B3=0,NA(),B16/B3))</x:f>
        <x:v>150</x:v>
      </x:c>
      <x:c r="C17" s="3" t="str">
        <x:v>CAD/qualified lead</x:v>
      </x:c>
      <x:c r="D17" s="3" t="str">
        <x:v>Undefined if Q=0</x:v>
      </x:c>
    </x:row>
    <x:row r="18" ht="25" customHeight="1">
      <x:c r="A18" s="19" t="str">
        <x:v>Total customer acquisition cost</x:v>
      </x:c>
      <x:c r="B18" s="20" t="n">
        <x:f>IF($B$12&lt;&gt;"INPUTS OK",NA(),IF(B4=0,NA(),B16/B4))</x:f>
        <x:v>600</x:v>
      </x:c>
      <x:c r="C18" s="21" t="str">
        <x:v>CAD/customer</x:v>
      </x:c>
      <x:c r="D18" s="3" t="str">
        <x:v>Undefined if C=0</x:v>
      </x:c>
    </x:row>
    <x:row r="19" ht="25" customHeight="1">
      <x:c r="A19" s="2" t="str">
        <x:v>Net service revenue</x:v>
      </x:c>
      <x:c r="B19" s="4" t="n">
        <x:f>IF($B$12&lt;&gt;"INPUTS OK",NA(),B7-B8)</x:f>
        <x:v>42750</x:v>
      </x:c>
      <x:c r="C19" s="3" t="str">
        <x:v>CAD</x:v>
      </x:c>
      <x:c r="D19" s="3" t="str">
        <x:v>Revenue less refunds and credits</x:v>
      </x:c>
    </x:row>
    <x:row r="20" ht="25" customHeight="1">
      <x:c r="A20" s="2" t="str">
        <x:v>Contribution before acquisition</x:v>
      </x:c>
      <x:c r="B20" s="4" t="n">
        <x:f>IF($B$12&lt;&gt;"INPUTS OK",NA(),B19-B9)</x:f>
        <x:v>18000</x:v>
      </x:c>
      <x:c r="C20" s="3" t="str">
        <x:v>CAD</x:v>
      </x:c>
      <x:c r="D20" s="3" t="str">
        <x:v>Before acquisition and fixed overhead</x:v>
      </x:c>
    </x:row>
    <x:row r="21" ht="25" customHeight="1">
      <x:c r="A21" s="2" t="str">
        <x:v>Contribution per acquired customer</x:v>
      </x:c>
      <x:c r="B21" s="4" t="n">
        <x:f>IF($B$12&lt;&gt;"INPUTS OK",NA(),IF(B4=0,NA(),B20/B4))</x:f>
        <x:v>1200</x:v>
      </x:c>
      <x:c r="C21" s="3" t="str">
        <x:v>CAD/customer</x:v>
      </x:c>
      <x:c r="D21" s="3" t="str">
        <x:v>Undefined if C=0</x:v>
      </x:c>
    </x:row>
    <x:row r="22" ht="25" customHeight="1">
      <x:c r="A22" s="19" t="str">
        <x:v>Contribution after acquisition</x:v>
      </x:c>
      <x:c r="B22" s="20" t="n">
        <x:f>IF($B$12&lt;&gt;"INPUTS OK",NA(),B20-B16)</x:f>
        <x:v>9000</x:v>
      </x:c>
      <x:c r="C22" s="21" t="str">
        <x:v>CAD</x:v>
      </x:c>
      <x:c r="D22" s="3" t="str">
        <x:v>Not net business profit</x:v>
      </x:c>
    </x:row>
    <x:row r="23" ht="25" customHeight="1">
      <x:c r="A23" s="19" t="str">
        <x:v>Headroom after retained requirement</x:v>
      </x:c>
      <x:c r="B23" s="20" t="n">
        <x:f>IF($B$12&lt;&gt;"INPUTS OK",NA(),B22-B4*B10)</x:f>
        <x:v>1500</x:v>
      </x:c>
      <x:c r="C23" s="21" t="str">
        <x:v>CAD</x:v>
      </x:c>
      <x:c r="D23" s="3" t="str">
        <x:v>Retain negative results</x:v>
      </x:c>
    </x:row>
    <x:row r="24" ht="25" customHeight="1">
      <x:c r="A24" s="19" t="str">
        <x:v>Modelled media CPQL ceiling</x:v>
      </x:c>
      <x:c r="B24" s="20" t="n">
        <x:f>IF($B$12&lt;&gt;"INPUTS OK",NA(),IF(OR(B3=0,B4=0),NA(),B14*(B21-B10)-B6/B3))</x:f>
        <x:v>125</x:v>
      </x:c>
      <x:c r="C24" s="21" t="str">
        <x:v>CAD/qualified lead</x:v>
      </x:c>
      <x:c r="D24" s="3" t="str">
        <x:v>Negative result means no positive allowance under assumptions</x:v>
      </x:c>
    </x:row>
    <x:row r="25" ht="25" customHeight="1">
      <x:c r="A25" s="13" t="str">
        <x:v>Contribution margin before acquisition</x:v>
      </x:c>
      <x:c r="B25" s="14" t="n">
        <x:f>IF($B$12&lt;&gt;"INPUTS OK",NA(),IF(B19&lt;=0,NA(),B20/B19))</x:f>
        <x:v>0.42105263157894735</x:v>
      </x:c>
      <x:c r="C25" s="15" t="str">
        <x:v>decimal rate</x:v>
      </x:c>
      <x:c r="D25" s="3" t="str">
        <x:v>Undefined if net revenue is zero or negative</x:v>
      </x:c>
    </x:row>
    <x:row r="26" ht="25" customHeight="1">
      <x:c r="A26" s="2" t="str">
        <x:v>Media cost per enquiry</x:v>
      </x:c>
      <x:c r="B26" s="4" t="n">
        <x:f>IF($B$12&lt;&gt;"INPUTS OK",NA(),IF(B2=0,NA(),B5/B2))</x:f>
        <x:v>50</x:v>
      </x:c>
      <x:c r="C26" s="3" t="str">
        <x:v>CAD/enquiry</x:v>
      </x:c>
      <x:c r="D26" s="3" t="str">
        <x:v>Undefined if E=0</x:v>
      </x:c>
    </x:row>
    <x:row r="27" ht="25" customHeight="1">
      <x:c r="A27" s="2" t="str">
        <x:v>Other acquisition cost per qualified lead</x:v>
      </x:c>
      <x:c r="B27" s="4" t="n">
        <x:f>IF($B$12&lt;&gt;"INPUTS OK",NA(),IF(B3=0,NA(),B6/B3))</x:f>
        <x:v>50</x:v>
      </x:c>
      <x:c r="C27" s="3" t="str">
        <x:v>CAD/qualified lead</x:v>
      </x:c>
      <x:c r="D27" s="3" t="str">
        <x:v>Average at this volume</x:v>
      </x:c>
    </x:row>
    <x:row r="28" ht="25" customHeight="1">
      <x:c r="A28" s="2" t="str">
        <x:v>Retained contribution requirement total</x:v>
      </x:c>
      <x:c r="B28" s="4" t="n">
        <x:f>IF($B$12&lt;&gt;"INPUTS OK",NA(),B4*B10)</x:f>
        <x:v>7500</x:v>
      </x:c>
      <x:c r="C28" s="3" t="str">
        <x:v>CAD</x:v>
      </x:c>
      <x:c r="D28" s="3" t="str">
        <x:v>Acquired customers times H</x:v>
      </x:c>
    </x:row>
    <x:row r="29" ht="36" customHeight="1">
      <x:c r="A29" s="2" t="str">
        <x:v>Review flag</x:v>
      </x:c>
      <x:c r="B29" s="22" t="str">
        <x:f>IF($B$12&lt;&gt;"INPUTS OK",B12,IF(B8&gt;B7,"REVIEW: refunds exceed revenue",IF(B3=0,"REVIEW: no qualified leads",IF(B4=0,"REVIEW: no acquired customers",IF(B24&lt;=0,"REVIEW: no positive media allowance","Review maturity, cash and capacity separately")))))</x:f>
        <x:v>Review maturity, cash and capacity separately</x:v>
      </x:c>
      <x:c r="C29" s="23" t="str">
        <x:v>status</x:v>
      </x:c>
      <x:c r="D29" s="23" t="str">
        <x:v>No automatic budget approval</x:v>
      </x:c>
    </x:row>
    <x:row r="30" ht="25" customHeight="1">
      <x:c r="A30" s="2"/>
      <x:c r="B30" s="3"/>
      <x:c r="C30" s="3"/>
      <x:c r="D30" s="3"/>
    </x:row>
    <x:row r="31" ht="25" customHeight="1">
      <x:c r="A31" s="7" t="str">
        <x:v>Cohort and review metadata</x:v>
      </x:c>
      <x:c r="B31" s="8"/>
      <x:c r="C31" s="8"/>
      <x:c r="D31" s="8"/>
    </x:row>
    <x:row r="32" ht="25" customHeight="1">
      <x:c r="A32" s="2" t="str">
        <x:v>Cohort ID</x:v>
      </x:c>
      <x:c r="B32" s="10" t="str">
        <x:v>Hypothetical example</x:v>
      </x:c>
      <x:c r="C32" s="3"/>
      <x:c r="D32" s="3" t="str">
        <x:v>Record a stable acquisition cohort identifier.</x:v>
      </x:c>
    </x:row>
    <x:row r="33" ht="25" customHeight="1">
      <x:c r="A33" s="2" t="str">
        <x:v>Acquisition scope</x:v>
      </x:c>
      <x:c r="B33" s="10" t="str">
        <x:v>Hypothetical service-business cohort</x:v>
      </x:c>
      <x:c r="C33" s="3"/>
      <x:c r="D33" s="3" t="str">
        <x:v>Same cost, enquiry and customer population.</x:v>
      </x:c>
    </x:row>
    <x:row r="34" ht="25" customHeight="1">
      <x:c r="A34" s="2" t="str">
        <x:v>Acquisition start date</x:v>
      </x:c>
      <x:c r="B34" s="24"/>
      <x:c r="C34" s="3"/>
      <x:c r="D34" s="3" t="str">
        <x:v>Required for your own cohort.</x:v>
      </x:c>
    </x:row>
    <x:row r="35" ht="25" customHeight="1">
      <x:c r="A35" s="2" t="str">
        <x:v>Acquisition end date</x:v>
      </x:c>
      <x:c r="B35" s="24"/>
      <x:c r="C35" s="3"/>
      <x:c r="D35" s="3" t="str">
        <x:v>Required for your own cohort.</x:v>
      </x:c>
    </x:row>
    <x:row r="36" ht="25" customHeight="1">
      <x:c r="A36" s="2" t="str">
        <x:v>Enquiry creation start date</x:v>
      </x:c>
      <x:c r="B36" s="24"/>
      <x:c r="C36" s="3"/>
      <x:c r="D36" s="3" t="str">
        <x:v>Separate from ad-click or acquisition dates.</x:v>
      </x:c>
    </x:row>
    <x:row r="37" ht="25" customHeight="1">
      <x:c r="A37" s="2" t="str">
        <x:v>Enquiry creation end date</x:v>
      </x:c>
      <x:c r="B37" s="24"/>
      <x:c r="C37" s="3"/>
      <x:c r="D37" s="3" t="str">
        <x:v>Use a matched scope.</x:v>
      </x:c>
    </x:row>
    <x:row r="38" ht="25" customHeight="1">
      <x:c r="A38" s="2" t="str">
        <x:v>Cost assignment basis</x:v>
      </x:c>
      <x:c r="B38" s="10" t="str">
        <x:v>Matched-cohort allocation</x:v>
      </x:c>
      <x:c r="C38" s="3"/>
      <x:c r="D38" s="3" t="str">
        <x:v>Document how spending is assigned.</x:v>
      </x:c>
    </x:row>
    <x:row r="39" ht="25" customHeight="1">
      <x:c r="A39" s="2" t="str">
        <x:v>Observation date</x:v>
      </x:c>
      <x:c r="B39" s="24"/>
      <x:c r="C39" s="3"/>
      <x:c r="D39" s="3" t="str">
        <x:v>As-of date for customer and revenue outcomes.</x:v>
      </x:c>
    </x:row>
    <x:row r="40" ht="25" customHeight="1">
      <x:c r="A40" s="2" t="str">
        <x:v>Maturity status</x:v>
      </x:c>
      <x:c r="B40" s="10" t="str">
        <x:v>Hypothetical example</x:v>
      </x:c>
      <x:c r="C40" s="3"/>
      <x:c r="D40" s="3" t="str">
        <x:v>Mature, Provisional, or Hypothetical example.</x:v>
      </x:c>
    </x:row>
    <x:row r="41" ht="25" customHeight="1">
      <x:c r="A41" s="2" t="str">
        <x:v>Remaining open count</x:v>
      </x:c>
      <x:c r="B41" s="11" t="n">
        <x:v>0</x:v>
      </x:c>
      <x:c r="C41" s="3"/>
      <x:c r="D41" s="3" t="str">
        <x:v>Whole number; must be zero for the mature status below.</x:v>
      </x:c>
    </x:row>
    <x:row r="42" ht="25" customHeight="1">
      <x:c r="A42" s="2" t="str">
        <x:v>Qualification policy version</x:v>
      </x:c>
      <x:c r="B42" s="10" t="str">
        <x:v>Example policy v1</x:v>
      </x:c>
      <x:c r="C42" s="3"/>
      <x:c r="D42" s="3" t="str">
        <x:v>Keep the original rule and log changes.</x:v>
      </x:c>
    </x:row>
    <x:row r="43" ht="25" customHeight="1">
      <x:c r="A43" s="2" t="str">
        <x:v>Customer milestone</x:v>
      </x:c>
      <x:c r="B43" s="10" t="str">
        <x:v>First completed billable service</x:v>
      </x:c>
      <x:c r="C43" s="3"/>
      <x:c r="D43" s="3" t="str">
        <x:v>Later refunded customers remain counted.</x:v>
      </x:c>
    </x:row>
    <x:row r="44" ht="25" customHeight="1">
      <x:c r="A44" s="2" t="str">
        <x:v>Economic horizon</x:v>
      </x:c>
      <x:c r="B44" s="10" t="str">
        <x:v>First completed service</x:v>
      </x:c>
      <x:c r="C44" s="3"/>
      <x:c r="D44" s="3" t="str">
        <x:v>Match revenue and costs to the same horizon.</x:v>
      </x:c>
    </x:row>
    <x:row r="45" ht="25" customHeight="1">
      <x:c r="A45" s="2" t="str">
        <x:v>Currency</x:v>
      </x:c>
      <x:c r="B45" s="10" t="str">
        <x:v>CAD</x:v>
      </x:c>
      <x:c r="C45" s="3"/>
      <x:c r="D45" s="3" t="str">
        <x:v>Do not combine currencies without an explicit conversion.</x:v>
      </x:c>
    </x:row>
    <x:row r="46" ht="25" customHeight="1">
      <x:c r="A46" s="2" t="str">
        <x:v>Tax treatment</x:v>
      </x:c>
      <x:c r="B46" s="10" t="str">
        <x:v>Revenue excludes sales taxes</x:v>
      </x:c>
      <x:c r="C46" s="3"/>
      <x:c r="D46" s="3" t="str">
        <x:v>Add applicable cash taxes to the cash schedule.</x:v>
      </x:c>
    </x:row>
    <x:row r="47" ht="25" customHeight="1">
      <x:c r="A47" s="2" t="str">
        <x:v>Cost allocation policy</x:v>
      </x:c>
      <x:c r="B47" s="10" t="str">
        <x:v>Acquisition separate from delivery</x:v>
      </x:c>
      <x:c r="C47" s="3"/>
      <x:c r="D47" s="3" t="str">
        <x:v>Do not count the same cost twice.</x:v>
      </x:c>
    </x:row>
    <x:row r="48" ht="25" customHeight="1">
      <x:c r="A48" s="2" t="str">
        <x:v>Source export dates</x:v>
      </x:c>
      <x:c r="B48" s="10"/>
      <x:c r="C48" s="3"/>
      <x:c r="D48" s="3" t="str">
        <x:v>Enter dates of the source exports used.</x:v>
      </x:c>
    </x:row>
    <x:row r="49" ht="25" customHeight="1">
      <x:c r="A49" s="2" t="str">
        <x:v>Owner</x:v>
      </x:c>
      <x:c r="B49" s="10"/>
      <x:c r="C49" s="3"/>
      <x:c r="D49" s="3" t="str">
        <x:v>Person responsible for cohort review.</x:v>
      </x:c>
    </x:row>
    <x:row r="50" ht="25" customHeight="1">
      <x:c r="A50" s="2" t="str">
        <x:v>Maturity reviewed?</x:v>
      </x:c>
      <x:c r="B50" s="10" t="str">
        <x:v>No</x:v>
      </x:c>
      <x:c r="C50" s="3"/>
      <x:c r="D50" s="3" t="str">
        <x:v>Set Yes only after checking delayed outcomes and open leads.</x:v>
      </x:c>
    </x:row>
    <x:row r="51" ht="25" customHeight="1">
      <x:c r="A51" s="2"/>
      <x:c r="B51" s="3"/>
      <x:c r="C51" s="3"/>
      <x:c r="D51" s="3"/>
    </x:row>
    <x:row r="52" ht="25" customHeight="1">
      <x:c r="A52" s="2"/>
      <x:c r="B52" s="3"/>
      <x:c r="C52" s="3"/>
      <x:c r="D52" s="3"/>
    </x:row>
    <x:row r="53" ht="36" customHeight="1">
      <x:c r="A53" s="2" t="str">
        <x:v>Maturity review</x:v>
      </x:c>
      <x:c r="B53" s="22" t="str">
        <x:f>IF(B40="Hypothetical example","REVIEW: hypothetical example only",IF(OR(B40&lt;&gt;"Mature",B50&lt;&gt;"Yes"),"REVIEW: provisional or unreviewed cohort",IF(NOT(ISNUMBER(B41)),"STOP: enter remaining open count",IF(OR(B41&lt;0,B41&lt;&gt;INT(B41),B41&gt;B2),"STOP: invalid remaining open count",IF(B41&gt;0,"REVIEW: remaining open opportunities",IF(OR(COUNTBLANK(B32:B50)&gt;0,COUNT(B34:B37)&lt;&gt;4,NOT(ISNUMBER(B39))),"REVIEW: complete cohort metadata",IF(OR(B35&lt;B34,B37&lt;B36,B39&lt;B35,B39&lt;B37),"STOP: invalid cohort dates","Mature cohort recorded; still review cash and capacity")))))))</x:f>
        <x:v>REVIEW: hypothetical example only</x:v>
      </x:c>
      <x:c r="C53" s="23"/>
      <x:c r="D53" s="23"/>
    </x:row>
    <x:row r="54" ht="25" customHeight="1">
      <x:c r="A54" s="2"/>
      <x:c r="B54" s="3"/>
      <x:c r="C54" s="3"/>
      <x:c r="D54" s="3"/>
    </x:row>
    <x:row r="55" ht="38" customHeight="1">
      <x:c r="A55" s="26" t="str">
        <x:v>Inputs and outcomes must refer to the same population and horizon. Arithmetic remains visible for provisional cohorts; do not use it to approve spending.</x:v>
      </x:c>
      <x:c r="B55" s="27"/>
      <x:c r="C55" s="27"/>
      <x:c r="D55" s="27"/>
    </x:row>
    <x:row r="56" ht="25" customHeight="1">
      <x:c r="A56" s="2"/>
      <x:c r="B56" s="3"/>
      <x:c r="C56" s="3"/>
      <x:c r="D56" s="3"/>
    </x:row>
    <x:row r="57" ht="38" customHeight="1">
      <x:c r="A57" s="26" t="str">
        <x:v>Source: CC051 hypothetical worked example. E ≥ Q ≥ C. NA means undefined or invalid. Retained contribution is a management choice, not a benchmark.</x:v>
      </x:c>
      <x:c r="B57" s="27"/>
      <x:c r="C57" s="27"/>
      <x:c r="D57" s="27"/>
    </x:row>
    <x:row r="58" ht="25" customHeight="1">
      <x:c r="A58" s="2"/>
      <x:c r="B58" s="3"/>
      <x:c r="C58" s="3"/>
      <x:c r="D58" s="3"/>
    </x:row>
    <x:row r="59" ht="25" customHeight="1">
      <x:c r="A59" s="2"/>
      <x:c r="B59" s="3"/>
      <x:c r="C59" s="3"/>
      <x:c r="D59" s="3"/>
    </x:row>
    <x:row r="60" ht="25" customHeight="1">
      <x:c r="A60" s="2"/>
      <x:c r="B60" s="3"/>
      <x:c r="C60" s="3"/>
      <x:c r="D60" s="3"/>
    </x:row>
  </x:sheetData>
  <x:mergeCells>
    <x:mergeCell ref="B12:D12"/>
    <x:mergeCell ref="B29:D29"/>
    <x:mergeCell ref="B53:D53"/>
    <x:mergeCell ref="A55:D55"/>
    <x:mergeCell ref="A57:D57"/>
  </x:mergeCells>
  <x:conditionalFormatting sqref="B12:D12">
    <x:cfRule type="containsText" dxfId="0" priority="1" operator="containsText" text="REVIEW:"/>
    <x:cfRule type="containsText" dxfId="1" priority="2" operator="containsText" text="STOP:"/>
  </x:conditionalFormatting>
  <x:conditionalFormatting sqref="B29:D29">
    <x:cfRule type="containsText" dxfId="2" priority="3" operator="containsText" text="REVIEW:"/>
    <x:cfRule type="containsText" dxfId="3" priority="4" operator="containsText" text="STOP:"/>
  </x:conditionalFormatting>
  <x:conditionalFormatting sqref="B53:D53">
    <x:cfRule type="containsText" dxfId="4" priority="5" operator="containsText" text="REVIEW:"/>
    <x:cfRule type="containsText" dxfId="5" priority="6" operator="containsText" text="STOP:"/>
  </x:conditionalFormatting>
  <x:conditionalFormatting sqref="B19:B28">
    <x:cfRule type="cellIs" dxfId="6" priority="7" operator="lessThan">
      <x:formula>0</x:formula>
    </x:cfRule>
  </x:conditionalFormatting>
  <x:dataValidations count="5">
    <x:dataValidation type="whole" operator="between" sqref="B2:B4">
      <x:formula1>0</x:formula1>
      <x:formula2>1000000000000000</x:formula2>
    </x:dataValidation>
    <x:dataValidation type="decimal" operator="between" sqref="B5:B10">
      <x:formula1>0</x:formula1>
      <x:formula2>1000000000000000</x:formula2>
    </x:dataValidation>
    <x:dataValidation type="list" sqref="B40">
      <x:formula1>"Mature,Provisional,Hypothetical example"</x:formula1>
    </x:dataValidation>
    <x:dataValidation type="whole" operator="between" sqref="B41">
      <x:formula1>0</x:formula1>
      <x:formula2>1000000000000000</x:formula2>
    </x:dataValidation>
    <x:dataValidation type="list" sqref="B50">
      <x:formula1>"No,Yes"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74B7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8" hidden="0" customWidth="1"/>
    <x:col min="2" max="2" width="25" hidden="0" customWidth="1"/>
    <x:col min="3" max="3" width="26" hidden="0" customWidth="1"/>
    <x:col min="4" max="4" width="63" hidden="0" customWidth="1"/>
  </x:cols>
  <x:sheetData>
    <x:row r="1" ht="25" customHeight="1">
      <x:c r="A1" s="7" t="str">
        <x:v>Target-customer planning</x:v>
      </x:c>
      <x:c r="B1" s="8" t="str">
        <x:v>CAD</x:v>
      </x:c>
      <x:c r="C1" s="8"/>
      <x:c r="D1" s="8" t="str">
        <x:v>Hypothetical planning assumptions</x:v>
      </x:c>
    </x:row>
    <x:row r="2" ht="25" customHeight="1">
      <x:c r="A2" s="2" t="str">
        <x:v>Target acquired customers</x:v>
      </x:c>
      <x:c r="B2" s="11" t="n">
        <x:v>20</x:v>
      </x:c>
      <x:c r="C2" s="3" t="str">
        <x:v>customers</x:v>
      </x:c>
      <x:c r="D2" s="3"/>
    </x:row>
    <x:row r="3" ht="25" customHeight="1">
      <x:c r="A3" s="2" t="str">
        <x:v>Qualification rate</x:v>
      </x:c>
      <x:c r="B3" s="28" t="n">
        <x:v>0.5</x:v>
      </x:c>
      <x:c r="C3" s="3" t="str">
        <x:v>qualified leads/enquiry</x:v>
      </x:c>
      <x:c r="D3" s="3"/>
    </x:row>
    <x:row r="4" ht="25" customHeight="1">
      <x:c r="A4" s="2" t="str">
        <x:v>Close rate</x:v>
      </x:c>
      <x:c r="B4" s="28" t="n">
        <x:v>0.25</x:v>
      </x:c>
      <x:c r="C4" s="3" t="str">
        <x:v>customers/qualified lead</x:v>
      </x:c>
      <x:c r="D4" s="3"/>
    </x:row>
    <x:row r="5" ht="25" customHeight="1">
      <x:c r="A5" s="2" t="str">
        <x:v>Media cost per qualified lead</x:v>
      </x:c>
      <x:c r="B5" s="10" t="n">
        <x:v>100</x:v>
      </x:c>
      <x:c r="C5" s="3" t="str">
        <x:v>CAD/qualified lead</x:v>
      </x:c>
      <x:c r="D5" s="3"/>
    </x:row>
    <x:row r="6" ht="25" customHeight="1">
      <x:c r="A6" s="2" t="str">
        <x:v>Other acquisition cost per lead</x:v>
      </x:c>
      <x:c r="B6" s="10" t="n">
        <x:v>50</x:v>
      </x:c>
      <x:c r="C6" s="3" t="str">
        <x:v>CAD/qualified lead</x:v>
      </x:c>
      <x:c r="D6" s="3"/>
    </x:row>
    <x:row r="7" ht="25" customHeight="1">
      <x:c r="A7" s="2" t="str">
        <x:v>Contribution per customer</x:v>
      </x:c>
      <x:c r="B7" s="10" t="n">
        <x:v>1200</x:v>
      </x:c>
      <x:c r="C7" s="3" t="str">
        <x:v>CAD/customer</x:v>
      </x:c>
      <x:c r="D7" s="3" t="str">
        <x:v>May be negative. Keep the full downside.</x:v>
      </x:c>
    </x:row>
    <x:row r="8" ht="25" customHeight="1">
      <x:c r="A8" s="2" t="str">
        <x:v>Retained requirement per customer</x:v>
      </x:c>
      <x:c r="B8" s="10" t="n">
        <x:v>500</x:v>
      </x:c>
      <x:c r="C8" s="3" t="str">
        <x:v>CAD/customer</x:v>
      </x:c>
      <x:c r="D8" s="3" t="str">
        <x:v>Management choice; no benchmark is implied.</x:v>
      </x:c>
    </x:row>
    <x:row r="9" ht="25" customHeight="1">
      <x:c r="A9" s="2" t="str">
        <x:v>Additional customer capacity</x:v>
      </x:c>
      <x:c r="B9" s="11" t="n">
        <x:v>16</x:v>
      </x:c>
      <x:c r="C9" s="3" t="str">
        <x:v>customer slots</x:v>
      </x:c>
      <x:c r="D9" s="3" t="str">
        <x:v>Capacity after existing commitments.</x:v>
      </x:c>
    </x:row>
    <x:row r="10" ht="25" customHeight="1">
      <x:c r="A10" s="2" t="str">
        <x:v>Media cash cap</x:v>
      </x:c>
      <x:c r="B10" s="10" t="n">
        <x:v>8000</x:v>
      </x:c>
      <x:c r="C10" s="3" t="str">
        <x:v>CAD</x:v>
      </x:c>
      <x:c r="D10" s="3" t="str">
        <x:v>Media only; review the complete cash schedule.</x:v>
      </x:c>
    </x:row>
    <x:row r="11" ht="38" customHeight="1">
      <x:c r="A11" s="26" t="str">
        <x:v>Edit amber inputs. Forecast counts are expected values, not promised customers. Required whole-lead volumes are rounded upwards.</x:v>
      </x:c>
      <x:c r="B11" s="27"/>
      <x:c r="C11" s="27"/>
      <x:c r="D11" s="27"/>
    </x:row>
    <x:row r="12" ht="38" customHeight="1">
      <x:c r="A12" s="2" t="str">
        <x:v>Input status</x:v>
      </x:c>
      <x:c r="B12" s="4" t="str">
        <x:f>IF(COUNT(B2:B10)&lt;&gt;9,"STOP: missing or non-numeric input",IF(OR(B2&lt;0,B2&lt;&gt;INT(B2),B3&lt;0,B3&gt;1,B4&lt;0,B4&gt;1,B5&lt;0,B6&lt;0,B8&lt;0,B9&lt;0,B9&lt;&gt;INT(B9),B10&lt;0),"STOP: invalid input bounds",IF(AND(B2&gt;0,OR(B3=0,B4=0)),"STOP: positive target infeasible at zero rate",IF(AND(B30&lt;&gt;"Per lead",B30&lt;&gt;"Fixed + variable"),"STOP: select cost model",IF(AND(B30="Fixed + variable",COUNT(B31:B32)&lt;&gt;2),"STOP: missing fixed or variable cost",IF(AND(B30="Fixed + variable",MIN(B31:B32)&lt;0),"STOP: negative fixed or variable cost","INPUTS OK"))))))</x:f>
        <x:v>INPUTS OK</x:v>
      </x:c>
      <x:c r="C12" s="3"/>
      <x:c r="D12" s="3"/>
    </x:row>
    <x:row r="13" ht="25" customHeight="1">
      <x:c r="A13" s="2" t="str">
        <x:v>Required qualified leads, raw</x:v>
      </x:c>
      <x:c r="B13" s="4" t="n">
        <x:f>IF($B$12&lt;&gt;"INPUTS OK",NA(),IF(B2=0,0,B2/B4))</x:f>
        <x:v>80</x:v>
      </x:c>
      <x:c r="C13" s="3" t="str">
        <x:v>expected leads</x:v>
      </x:c>
      <x:c r="D13" s="3"/>
    </x:row>
    <x:row r="14" ht="25" customHeight="1">
      <x:c r="A14" s="2" t="str">
        <x:v>Required qualified leads, rounded</x:v>
      </x:c>
      <x:c r="B14" s="29" t="n">
        <x:f>IF($B$12&lt;&gt;"INPUTS OK",NA(),ROUNDUP(B13,0))</x:f>
        <x:v>80</x:v>
      </x:c>
      <x:c r="C14" s="3" t="str">
        <x:v>whole leads</x:v>
      </x:c>
      <x:c r="D14" s="3"/>
    </x:row>
    <x:row r="15" ht="25" customHeight="1">
      <x:c r="A15" s="2" t="str">
        <x:v>Required enquiries, raw</x:v>
      </x:c>
      <x:c r="B15" s="4" t="n">
        <x:f>IF($B$12&lt;&gt;"INPUTS OK",NA(),IF(B2=0,0,B13/B3))</x:f>
        <x:v>160</x:v>
      </x:c>
      <x:c r="C15" s="3" t="str">
        <x:v>expected enquiries</x:v>
      </x:c>
      <x:c r="D15" s="3"/>
    </x:row>
    <x:row r="16" ht="25" customHeight="1">
      <x:c r="A16" s="2" t="str">
        <x:v>Required enquiries, rounded</x:v>
      </x:c>
      <x:c r="B16" s="29" t="n">
        <x:f>IF($B$12&lt;&gt;"INPUTS OK",NA(),IF(B2=0,0,ROUNDUP(B14/B3,0)))</x:f>
        <x:v>160</x:v>
      </x:c>
      <x:c r="C16" s="3" t="str">
        <x:v>whole enquiries</x:v>
      </x:c>
      <x:c r="D16" s="3"/>
    </x:row>
    <x:row r="17" ht="25" customHeight="1">
      <x:c r="A17" s="19" t="str">
        <x:v>Planned media cost</x:v>
      </x:c>
      <x:c r="B17" s="20" t="n">
        <x:f>IF($B$12&lt;&gt;"INPUTS OK",NA(),B14*B5)</x:f>
        <x:v>8000</x:v>
      </x:c>
      <x:c r="C17" s="21" t="str">
        <x:v>CAD</x:v>
      </x:c>
      <x:c r="D17" s="3"/>
    </x:row>
    <x:row r="18" ht="25" customHeight="1">
      <x:c r="A18" s="2" t="str">
        <x:v>Planned other acquisition cost</x:v>
      </x:c>
      <x:c r="B18" s="4" t="n">
        <x:f>IF($B$12&lt;&gt;"INPUTS OK",NA(),IF(B30="Fixed + variable",B31+B14*B32,B14*B6))</x:f>
        <x:v>4000</x:v>
      </x:c>
      <x:c r="C18" s="3" t="str">
        <x:v>CAD</x:v>
      </x:c>
      <x:c r="D18" s="3"/>
    </x:row>
    <x:row r="19" ht="25" customHeight="1">
      <x:c r="A19" s="2" t="str">
        <x:v>Expected acquired customers</x:v>
      </x:c>
      <x:c r="B19" s="4" t="n">
        <x:f>IF($B$12&lt;&gt;"INPUTS OK",NA(),B14*B4)</x:f>
        <x:v>20</x:v>
      </x:c>
      <x:c r="C19" s="3" t="str">
        <x:v>expected customers</x:v>
      </x:c>
      <x:c r="D19" s="3"/>
    </x:row>
    <x:row r="20" ht="25" customHeight="1">
      <x:c r="A20" s="2" t="str">
        <x:v>Contribution before acquisition</x:v>
      </x:c>
      <x:c r="B20" s="4" t="n">
        <x:f>IF($B$12&lt;&gt;"INPUTS OK",NA(),B19*B7)</x:f>
        <x:v>24000</x:v>
      </x:c>
      <x:c r="C20" s="3" t="str">
        <x:v>CAD</x:v>
      </x:c>
      <x:c r="D20" s="3"/>
    </x:row>
    <x:row r="21" ht="25" customHeight="1">
      <x:c r="A21" s="19" t="str">
        <x:v>Total acquisition cost</x:v>
      </x:c>
      <x:c r="B21" s="20" t="n">
        <x:f>IF($B$12&lt;&gt;"INPUTS OK",NA(),SUM(B17:B18))</x:f>
        <x:v>12000</x:v>
      </x:c>
      <x:c r="C21" s="21" t="str">
        <x:v>CAD</x:v>
      </x:c>
      <x:c r="D21" s="3"/>
    </x:row>
    <x:row r="22" ht="25" customHeight="1">
      <x:c r="A22" s="19" t="str">
        <x:v>Contribution after acquisition</x:v>
      </x:c>
      <x:c r="B22" s="20" t="n">
        <x:f>IF($B$12&lt;&gt;"INPUTS OK",NA(),B20-B21)</x:f>
        <x:v>12000</x:v>
      </x:c>
      <x:c r="C22" s="21" t="str">
        <x:v>CAD</x:v>
      </x:c>
      <x:c r="D22" s="3"/>
    </x:row>
    <x:row r="23" ht="25" customHeight="1">
      <x:c r="A23" s="2" t="str">
        <x:v>Retained requirement</x:v>
      </x:c>
      <x:c r="B23" s="4" t="n">
        <x:f>IF($B$12&lt;&gt;"INPUTS OK",NA(),B19*B8)</x:f>
        <x:v>10000</x:v>
      </x:c>
      <x:c r="C23" s="3" t="str">
        <x:v>CAD</x:v>
      </x:c>
      <x:c r="D23" s="3"/>
    </x:row>
    <x:row r="24" ht="25" customHeight="1">
      <x:c r="A24" s="19" t="str">
        <x:v>Headroom after retained requirement</x:v>
      </x:c>
      <x:c r="B24" s="20" t="n">
        <x:f>IF($B$12&lt;&gt;"INPUTS OK",NA(),B22-B23)</x:f>
        <x:v>2000</x:v>
      </x:c>
      <x:c r="C24" s="21" t="str">
        <x:v>CAD</x:v>
      </x:c>
      <x:c r="D24" s="3"/>
    </x:row>
    <x:row r="25" ht="25" customHeight="1">
      <x:c r="A25" s="19" t="str">
        <x:v>Modelled media CPQL ceiling</x:v>
      </x:c>
      <x:c r="B25" s="20" t="n">
        <x:f>IF($B$12&lt;&gt;"INPUTS OK",NA(),IF(B30="Fixed + variable",IF(B14=0,NA(),B4*(B7-B8)-B18/B14),B4*(B7-B8)-B6))</x:f>
        <x:v>125</x:v>
      </x:c>
      <x:c r="C25" s="21" t="str">
        <x:v>CAD/qualified lead</x:v>
      </x:c>
      <x:c r="D25" s="3"/>
    </x:row>
    <x:row r="26" ht="32" customHeight="1">
      <x:c r="A26" s="2" t="str">
        <x:v>Customer capacity</x:v>
      </x:c>
      <x:c r="B26" s="4" t="str">
        <x:f>IF(B12&lt;&gt;"INPUTS OK",B12,IF(B19&gt;B9,"REVIEW: OVER CAPACITY","Within stated customer capacity"))</x:f>
        <x:v>REVIEW: OVER CAPACITY</x:v>
      </x:c>
      <x:c r="C26" s="3"/>
      <x:c r="D26" s="3"/>
    </x:row>
    <x:row r="27" ht="32" customHeight="1">
      <x:c r="A27" s="2" t="str">
        <x:v>Media cash cap</x:v>
      </x:c>
      <x:c r="B27" s="4" t="str">
        <x:f>IF(B12&lt;&gt;"INPUTS OK",B12,IF(B17&gt;B10,"REVIEW: ABOVE MEDIA CASH CAP","Check complete cash schedule"))</x:f>
        <x:v>Check complete cash schedule</x:v>
      </x:c>
      <x:c r="C27" s="3"/>
      <x:c r="D27" s="3"/>
    </x:row>
    <x:row r="28" ht="32" customHeight="1">
      <x:c r="A28" s="2" t="str">
        <x:v>Economics review</x:v>
      </x:c>
      <x:c r="B28" s="4" t="str">
        <x:f>IF(B12&lt;&gt;"INPUTS OK",B12,IF(B7&lt;0,"REVIEW: negative contribution per customer",IF(B24&lt;0,"REVIEW: retained requirement is not met","Review cash timing and cohort evidence")))</x:f>
        <x:v>Review cash timing and cohort evidence</x:v>
      </x:c>
      <x:c r="C28" s="3"/>
      <x:c r="D28" s="3"/>
    </x:row>
    <x:row r="29" ht="25" customHeight="1">
      <x:c r="A29" s="7" t="str">
        <x:v>Other acquisition cost model</x:v>
      </x:c>
      <x:c r="B29" s="8"/>
      <x:c r="C29" s="8"/>
      <x:c r="D29" s="8"/>
    </x:row>
    <x:row r="30" ht="25" customHeight="1">
      <x:c r="A30" s="2" t="str">
        <x:v>Cost model</x:v>
      </x:c>
      <x:c r="B30" s="10" t="str">
        <x:v>Per lead</x:v>
      </x:c>
      <x:c r="C30" s="3"/>
      <x:c r="D30" s="3" t="str">
        <x:v>Per lead uses B6. Fixed + variable uses B31:B32.</x:v>
      </x:c>
    </x:row>
    <x:row r="31" ht="25" customHeight="1">
      <x:c r="A31" s="2" t="str">
        <x:v>Fixed acquisition cost</x:v>
      </x:c>
      <x:c r="B31" s="10" t="n">
        <x:v>2500</x:v>
      </x:c>
      <x:c r="C31" s="3" t="str">
        <x:v>CAD</x:v>
      </x:c>
      <x:c r="D31" s="3" t="str">
        <x:v>Paid even at zero target when this model is selected.</x:v>
      </x:c>
    </x:row>
    <x:row r="32" ht="25" customHeight="1">
      <x:c r="A32" s="2" t="str">
        <x:v>Variable acquisition cost per lead</x:v>
      </x:c>
      <x:c r="B32" s="10" t="n">
        <x:v>18.75</x:v>
      </x:c>
      <x:c r="C32" s="3" t="str">
        <x:v>CAD/qualified lead</x:v>
      </x:c>
      <x:c r="D32" s="3" t="str">
        <x:v>Hypothetical alternative, not an added fee.</x:v>
      </x:c>
    </x:row>
    <x:row r="33" ht="25" customHeight="1">
      <x:c r="A33" s="2"/>
      <x:c r="B33" s="3"/>
      <x:c r="C33" s="3"/>
      <x:c r="D33" s="3"/>
    </x:row>
    <x:row r="34" ht="38" customHeight="1">
      <x:c r="A34" s="26" t="str">
        <x:v>The fixed-cost model replaces Q × n with F + Q × v. Its per-lead ceiling is undefined at zero leads. A zero target still incurs F.</x:v>
      </x:c>
      <x:c r="B34" s="27"/>
      <x:c r="C34" s="27"/>
      <x:c r="D34" s="27"/>
    </x:row>
    <x:row r="35" ht="25" customHeight="1">
      <x:c r="A35" s="2"/>
      <x:c r="B35" s="3"/>
      <x:c r="C35" s="3"/>
      <x:c r="D35" s="3"/>
    </x:row>
    <x:row r="36" ht="38" customHeight="1">
      <x:c r="A36" s="26" t="str">
        <x:v>A non-positive media ceiling offers no positive media allowance under these assumptions. Contribution after acquisition is not net business profit.</x:v>
      </x:c>
      <x:c r="B36" s="27"/>
      <x:c r="C36" s="27"/>
      <x:c r="D36" s="27"/>
    </x:row>
    <x:row r="37" ht="25" customHeight="1">
      <x:c r="A37" s="2"/>
      <x:c r="B37" s="3"/>
      <x:c r="C37" s="3"/>
      <x:c r="D37" s="3"/>
    </x:row>
    <x:row r="38" ht="38" customHeight="1">
      <x:c r="A38" s="26" t="str">
        <x:v>Source: CC051 hypothetical example and fixed-cost extension. Retain full precision and review cash, capacity and mature cohort evidence before spending.</x:v>
      </x:c>
      <x:c r="B38" s="27"/>
      <x:c r="C38" s="27"/>
      <x:c r="D38" s="27"/>
    </x:row>
    <x:row r="39" ht="25" customHeight="1">
      <x:c r="A39" s="2"/>
      <x:c r="B39" s="3"/>
      <x:c r="C39" s="3"/>
      <x:c r="D39" s="3"/>
    </x:row>
    <x:row r="40" ht="25" customHeight="1">
      <x:c r="A40" s="2"/>
      <x:c r="B40" s="3"/>
      <x:c r="C40" s="3"/>
      <x:c r="D40" s="3"/>
    </x:row>
    <x:row r="41" ht="25" customHeight="1">
      <x:c r="A41" s="2"/>
      <x:c r="B41" s="3"/>
      <x:c r="C41" s="3"/>
      <x:c r="D41" s="3"/>
    </x:row>
    <x:row r="42" ht="25" customHeight="1">
      <x:c r="A42" s="2"/>
      <x:c r="B42" s="3"/>
      <x:c r="C42" s="3"/>
      <x:c r="D42" s="3"/>
    </x:row>
    <x:row r="43" ht="25" customHeight="1">
      <x:c r="A43" s="2"/>
      <x:c r="B43" s="3"/>
      <x:c r="C43" s="3"/>
      <x:c r="D43" s="3"/>
    </x:row>
    <x:row r="44" ht="25" customHeight="1">
      <x:c r="A44" s="2"/>
      <x:c r="B44" s="3"/>
      <x:c r="C44" s="3"/>
      <x:c r="D44" s="3"/>
    </x:row>
    <x:row r="45" ht="25" customHeight="1">
      <x:c r="A45" s="2"/>
      <x:c r="B45" s="3"/>
      <x:c r="C45" s="3"/>
      <x:c r="D45" s="3"/>
    </x:row>
    <x:row r="46" ht="25" customHeight="1">
      <x:c r="A46" s="2"/>
      <x:c r="B46" s="3"/>
      <x:c r="C46" s="3"/>
      <x:c r="D46" s="3"/>
    </x:row>
    <x:row r="47" ht="25" customHeight="1">
      <x:c r="A47" s="2"/>
      <x:c r="B47" s="3"/>
      <x:c r="C47" s="3"/>
      <x:c r="D47" s="3"/>
    </x:row>
  </x:sheetData>
  <x:mergeCells>
    <x:mergeCell ref="A11:D11"/>
    <x:mergeCell ref="B12:D12"/>
    <x:mergeCell ref="B26:D26"/>
    <x:mergeCell ref="B27:D27"/>
    <x:mergeCell ref="B28:D28"/>
    <x:mergeCell ref="A34:D34"/>
    <x:mergeCell ref="A36:D36"/>
    <x:mergeCell ref="A38:D38"/>
  </x:mergeCells>
  <x:conditionalFormatting sqref="B12:D12">
    <x:cfRule type="containsText" dxfId="7" priority="1" operator="containsText" text="REVIEW:"/>
    <x:cfRule type="containsText" dxfId="8" priority="2" operator="containsText" text="STOP:"/>
  </x:conditionalFormatting>
  <x:conditionalFormatting sqref="B26:D28">
    <x:cfRule type="containsText" dxfId="9" priority="3" operator="containsText" text="REVIEW:"/>
    <x:cfRule type="containsText" dxfId="10" priority="4" operator="containsText" text="STOP:"/>
  </x:conditionalFormatting>
  <x:conditionalFormatting sqref="B20:B25">
    <x:cfRule type="cellIs" dxfId="11" priority="5" operator="lessThan">
      <x:formula>0</x:formula>
    </x:cfRule>
  </x:conditionalFormatting>
  <x:dataValidations count="10">
    <x:dataValidation type="whole" operator="between" sqref="B2">
      <x:formula1>0</x:formula1>
      <x:formula2>1000000000000000</x:formula2>
    </x:dataValidation>
    <x:dataValidation type="decimal" operator="between" sqref="B3:B4">
      <x:formula1>0</x:formula1>
      <x:formula2>1</x:formula2>
    </x:dataValidation>
    <x:dataValidation type="decimal" operator="between" sqref="B5:B6">
      <x:formula1>0</x:formula1>
      <x:formula2>1000000000000000</x:formula2>
    </x:dataValidation>
    <x:dataValidation type="decimal" operator="between" sqref="B7">
      <x:formula1>-1000000000000000</x:formula1>
      <x:formula2>1000000000000000</x:formula2>
    </x:dataValidation>
    <x:dataValidation type="decimal" operator="between" sqref="B8">
      <x:formula1>0</x:formula1>
      <x:formula2>1000000000000000</x:formula2>
    </x:dataValidation>
    <x:dataValidation type="whole" operator="between" sqref="B9">
      <x:formula1>0</x:formula1>
      <x:formula2>1000000000000000</x:formula2>
    </x:dataValidation>
    <x:dataValidation type="decimal" operator="between" sqref="B10">
      <x:formula1>0</x:formula1>
      <x:formula2>1000000000000000</x:formula2>
    </x:dataValidation>
    <x:dataValidation type="list" sqref="B30">
      <x:formula1>"Per lead,Fixed + variable"</x:formula1>
    </x:dataValidation>
    <x:dataValidation type="decimal" operator="between" sqref="B31">
      <x:formula1>0</x:formula1>
      <x:formula2>1000000000000000</x:formula2>
    </x:dataValidation>
    <x:dataValidation type="decimal" operator="between" sqref="B32">
      <x:formula1>0</x:formula1>
      <x:formula2>1000000000000000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74B72"/>
  </x:sheetPr>
  <x:sheetViews>
    <x:sheetView showGridLines="0" workbookViewId="0"/>
  </x:sheetViews>
  <x:sheetFormatPr defaultRowHeight="15"/>
  <x:cols>
    <x:col min="1" max="1" width="48" hidden="0" customWidth="1"/>
    <x:col min="2" max="2" width="25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5" customHeight="1">
      <x:c r="A1" s="7" t="str">
        <x:v>Fixed-media-budget scenarios</x:v>
      </x:c>
      <x:c r="B1" s="8"/>
      <x:c r="C1" s="8"/>
      <x:c r="D1" s="8"/>
      <x:c r="E1" s="8"/>
    </x:row>
    <x:row r="2" ht="38" customHeight="1">
      <x:c r="A2" s="26" t="str">
        <x:v>Hypothetical cases. Change the selected case or amber assumptions. Results below recalculate from one active set of drivers.</x:v>
      </x:c>
      <x:c r="B2" s="27"/>
      <x:c r="C2" s="27"/>
      <x:c r="D2" s="27"/>
      <x:c r="E2" s="27"/>
    </x:row>
    <x:row r="3" ht="25" customHeight="1">
      <x:c r="A3" s="2"/>
      <x:c r="B3" s="3"/>
      <x:c r="C3" s="3"/>
      <x:c r="D3" s="3"/>
      <x:c r="E3" s="3"/>
    </x:row>
    <x:row r="4" ht="25" customHeight="1">
      <x:c r="A4" s="2" t="str">
        <x:v>Case selector</x:v>
      </x:c>
      <x:c r="B4" s="30" t="n">
        <x:v>1</x:v>
      </x:c>
      <x:c r="C4" s="3" t="str">
        <x:v>1 Base</x:v>
      </x:c>
      <x:c r="D4" s="3" t="str">
        <x:v>2 Downside</x:v>
      </x:c>
      <x:c r="E4" s="3" t="str">
        <x:v>3 Capacity 16</x:v>
      </x:c>
    </x:row>
    <x:row r="5" ht="25" customHeight="1">
      <x:c r="A5" s="2" t="str">
        <x:v>Case selected</x:v>
      </x:c>
      <x:c r="B5" s="4" t="str">
        <x:f>IF(OR(NOT(ISNUMBER(B4)),B4&lt;1,B4&gt;3),"Invalid case",IF(B4&lt;&gt;INT(B4),"Invalid case",CHOOSE(B4,"Base","Downside","Capacity 16")))</x:f>
        <x:v>Base</x:v>
      </x:c>
      <x:c r="C5" s="3"/>
      <x:c r="D5" s="3"/>
      <x:c r="E5" s="3"/>
    </x:row>
    <x:row r="6" ht="25" customHeight="1">
      <x:c r="A6" s="2" t="str">
        <x:v>Additional customer capacity</x:v>
      </x:c>
      <x:c r="B6" s="11" t="n">
        <x:v>16</x:v>
      </x:c>
      <x:c r="C6" s="3" t="str">
        <x:v>customer slots</x:v>
      </x:c>
      <x:c r="D6" s="3"/>
      <x:c r="E6" s="3"/>
    </x:row>
    <x:row r="7" ht="25" customHeight="1">
      <x:c r="A7" s="2" t="str">
        <x:v>Media cash cap</x:v>
      </x:c>
      <x:c r="B7" s="10" t="n">
        <x:v>8000</x:v>
      </x:c>
      <x:c r="C7" s="3" t="str">
        <x:v>CAD</x:v>
      </x:c>
      <x:c r="D7" s="3"/>
      <x:c r="E7" s="3"/>
    </x:row>
    <x:row r="8" ht="25" customHeight="1">
      <x:c r="A8" s="2"/>
      <x:c r="B8" s="3"/>
      <x:c r="C8" s="3"/>
      <x:c r="D8" s="3"/>
      <x:c r="E8" s="3"/>
    </x:row>
    <x:row r="9" ht="35" customHeight="1">
      <x:c r="A9" s="2" t="str">
        <x:v>Input status</x:v>
      </x:c>
      <x:c r="B9" s="4" t="str">
        <x:f>IF(COUNT(B31:B37)&lt;&gt;7,"STOP: missing active-case input",IF(OR(B31&lt;0,B32&lt;=0,B32&gt;1,B33&lt;=0,B33&gt;1,B34&lt;=0,B35&lt;0,B37&lt;0),"STOP: invalid rates or budget CPQL",IF(COUNT(B6:B7)&lt;&gt;2,"STOP: missing cash or capacity input",IF(OR(B6&lt;0,B6&lt;&gt;INT(B6),B7&lt;0),"STOP: invalid cash or capacity input","INPUTS OK"))))</x:f>
        <x:v>INPUTS OK</x:v>
      </x:c>
      <x:c r="C9" s="3"/>
      <x:c r="D9" s="3"/>
      <x:c r="E9" s="3"/>
    </x:row>
    <x:row r="10" ht="25" customHeight="1">
      <x:c r="A10" s="2"/>
      <x:c r="B10" s="3"/>
      <x:c r="C10" s="3"/>
      <x:c r="D10" s="3"/>
      <x:c r="E10" s="3"/>
    </x:row>
    <x:row r="11" ht="25" customHeight="1">
      <x:c r="A11" s="2" t="str">
        <x:v>Qualified leads</x:v>
      </x:c>
      <x:c r="B11" s="4" t="n">
        <x:f>IF($B$9&lt;&gt;"INPUTS OK",NA(),B31/B34)</x:f>
        <x:v>80</x:v>
      </x:c>
      <x:c r="C11" s="3" t="str">
        <x:v>expected leads</x:v>
      </x:c>
      <x:c r="D11" s="3"/>
      <x:c r="E11" s="3"/>
    </x:row>
    <x:row r="12" ht="25" customHeight="1">
      <x:c r="A12" s="2" t="str">
        <x:v>Enquiries</x:v>
      </x:c>
      <x:c r="B12" s="4" t="n">
        <x:f>IF($B$9&lt;&gt;"INPUTS OK",NA(),B11/B32)</x:f>
        <x:v>160</x:v>
      </x:c>
      <x:c r="C12" s="3" t="str">
        <x:v>expected enquiries</x:v>
      </x:c>
      <x:c r="D12" s="3"/>
      <x:c r="E12" s="3"/>
    </x:row>
    <x:row r="13" ht="25" customHeight="1">
      <x:c r="A13" s="2" t="str">
        <x:v>Acquired customers</x:v>
      </x:c>
      <x:c r="B13" s="4" t="n">
        <x:f>IF($B$9&lt;&gt;"INPUTS OK",NA(),B11*B33)</x:f>
        <x:v>20</x:v>
      </x:c>
      <x:c r="C13" s="3" t="str">
        <x:v>expected customers</x:v>
      </x:c>
      <x:c r="D13" s="3"/>
      <x:c r="E13" s="3"/>
    </x:row>
    <x:row r="14" ht="25" customHeight="1">
      <x:c r="A14" s="2" t="str">
        <x:v>Other acquisition cost</x:v>
      </x:c>
      <x:c r="B14" s="4" t="n">
        <x:f>IF($B$9&lt;&gt;"INPUTS OK",NA(),B11*B35)</x:f>
        <x:v>4000</x:v>
      </x:c>
      <x:c r="C14" s="3" t="str">
        <x:v>CAD</x:v>
      </x:c>
      <x:c r="D14" s="3"/>
      <x:c r="E14" s="3"/>
    </x:row>
    <x:row r="15" ht="25" customHeight="1">
      <x:c r="A15" s="19" t="str">
        <x:v>Total acquisition cost</x:v>
      </x:c>
      <x:c r="B15" s="20" t="n">
        <x:f>IF($B$9&lt;&gt;"INPUTS OK",NA(),B31+B14)</x:f>
        <x:v>12000</x:v>
      </x:c>
      <x:c r="C15" s="21" t="str">
        <x:v>CAD</x:v>
      </x:c>
      <x:c r="D15" s="3"/>
      <x:c r="E15" s="3"/>
    </x:row>
    <x:row r="16" ht="25" customHeight="1">
      <x:c r="A16" s="2" t="str">
        <x:v>Contribution before acquisition</x:v>
      </x:c>
      <x:c r="B16" s="4" t="n">
        <x:f>IF($B$9&lt;&gt;"INPUTS OK",NA(),B13*B36)</x:f>
        <x:v>24000</x:v>
      </x:c>
      <x:c r="C16" s="3" t="str">
        <x:v>CAD</x:v>
      </x:c>
      <x:c r="D16" s="3"/>
      <x:c r="E16" s="3"/>
    </x:row>
    <x:row r="17" ht="25" customHeight="1">
      <x:c r="A17" s="19" t="str">
        <x:v>Contribution after acquisition</x:v>
      </x:c>
      <x:c r="B17" s="20" t="n">
        <x:f>IF($B$9&lt;&gt;"INPUTS OK",NA(),B16-B15)</x:f>
        <x:v>12000</x:v>
      </x:c>
      <x:c r="C17" s="21" t="str">
        <x:v>CAD</x:v>
      </x:c>
      <x:c r="D17" s="3"/>
      <x:c r="E17" s="3"/>
    </x:row>
    <x:row r="18" ht="25" customHeight="1">
      <x:c r="A18" s="2" t="str">
        <x:v>Retained requirement</x:v>
      </x:c>
      <x:c r="B18" s="4" t="n">
        <x:f>IF($B$9&lt;&gt;"INPUTS OK",NA(),B13*B37)</x:f>
        <x:v>10000</x:v>
      </x:c>
      <x:c r="C18" s="3" t="str">
        <x:v>CAD</x:v>
      </x:c>
      <x:c r="D18" s="3"/>
      <x:c r="E18" s="3"/>
    </x:row>
    <x:row r="19" ht="25" customHeight="1">
      <x:c r="A19" s="19" t="str">
        <x:v>Headroom after retained requirement</x:v>
      </x:c>
      <x:c r="B19" s="20" t="n">
        <x:f>IF($B$9&lt;&gt;"INPUTS OK",NA(),B17-B18)</x:f>
        <x:v>2000</x:v>
      </x:c>
      <x:c r="C19" s="21" t="str">
        <x:v>CAD</x:v>
      </x:c>
      <x:c r="D19" s="3"/>
      <x:c r="E19" s="3"/>
    </x:row>
    <x:row r="20" ht="25" customHeight="1">
      <x:c r="A20" s="19" t="str">
        <x:v>Modelled media CPQL ceiling</x:v>
      </x:c>
      <x:c r="B20" s="20" t="n">
        <x:f>IF($B$9&lt;&gt;"INPUTS OK",NA(),B33*(B36-B37)-B35)</x:f>
        <x:v>125</x:v>
      </x:c>
      <x:c r="C20" s="21" t="str">
        <x:v>CAD/qualified lead</x:v>
      </x:c>
      <x:c r="D20" s="3"/>
      <x:c r="E20" s="3"/>
    </x:row>
    <x:row r="21" ht="25" customHeight="1">
      <x:c r="A21" s="2"/>
      <x:c r="B21" s="3"/>
      <x:c r="C21" s="3"/>
      <x:c r="D21" s="3"/>
      <x:c r="E21" s="3"/>
    </x:row>
    <x:row r="22" ht="32" customHeight="1">
      <x:c r="A22" s="2" t="str">
        <x:v>Customer capacity</x:v>
      </x:c>
      <x:c r="B22" s="4" t="str">
        <x:f>IF(B9&lt;&gt;"INPUTS OK",B9,IF(B13&gt;B6,"REVIEW: OVER CAPACITY","Within stated customer capacity"))</x:f>
        <x:v>REVIEW: OVER CAPACITY</x:v>
      </x:c>
      <x:c r="C22" s="3"/>
      <x:c r="D22" s="3"/>
      <x:c r="E22" s="3"/>
    </x:row>
    <x:row r="23" ht="32" customHeight="1">
      <x:c r="A23" s="2" t="str">
        <x:v>Media cash cap</x:v>
      </x:c>
      <x:c r="B23" s="4" t="str">
        <x:f>IF(B9&lt;&gt;"INPUTS OK",B9,IF(B31&gt;B7,"REVIEW: ABOVE MEDIA CASH CAP","Check complete cash schedule"))</x:f>
        <x:v>Check complete cash schedule</x:v>
      </x:c>
      <x:c r="C23" s="3"/>
      <x:c r="D23" s="3"/>
      <x:c r="E23" s="3"/>
    </x:row>
    <x:row r="24" ht="32" customHeight="1">
      <x:c r="A24" s="2" t="str">
        <x:v>Economics review</x:v>
      </x:c>
      <x:c r="B24" s="4" t="str">
        <x:f>IF(B9&lt;&gt;"INPUTS OK",B9,IF(B36&lt;0,"REVIEW: negative contribution per customer",IF(B19&lt;0,"REVIEW: retained requirement is not met","Review cash timing and cohort evidence")))</x:f>
        <x:v>Review cash timing and cohort evidence</x:v>
      </x:c>
      <x:c r="C24" s="3"/>
      <x:c r="D24" s="3"/>
      <x:c r="E24" s="3"/>
    </x:row>
    <x:row r="25" ht="25" customHeight="1">
      <x:c r="A25" s="2"/>
      <x:c r="B25" s="3"/>
      <x:c r="C25" s="3"/>
      <x:c r="D25" s="3"/>
      <x:c r="E25" s="3"/>
    </x:row>
    <x:row r="26" ht="25" customHeight="1">
      <x:c r="A26" s="2"/>
      <x:c r="B26" s="3"/>
      <x:c r="C26" s="3"/>
      <x:c r="D26" s="3"/>
      <x:c r="E26" s="3"/>
    </x:row>
    <x:row r="27" ht="25" customHeight="1">
      <x:c r="A27" s="2"/>
      <x:c r="B27" s="3"/>
      <x:c r="C27" s="3"/>
      <x:c r="D27" s="3"/>
      <x:c r="E27" s="3"/>
    </x:row>
    <x:row r="28" ht="25" customHeight="1">
      <x:c r="A28" s="2"/>
      <x:c r="B28" s="3"/>
      <x:c r="C28" s="3"/>
      <x:c r="D28" s="3"/>
      <x:c r="E28" s="3"/>
    </x:row>
    <x:row r="29" ht="25" customHeight="1">
      <x:c r="A29" s="7" t="str">
        <x:v>Scenario assumptions</x:v>
      </x:c>
      <x:c r="B29" s="8"/>
      <x:c r="C29" s="8"/>
      <x:c r="D29" s="8"/>
      <x:c r="E29" s="8"/>
    </x:row>
    <x:row r="30" ht="25" customHeight="1">
      <x:c r="A30" s="31" t="str">
        <x:v>Driver</x:v>
      </x:c>
      <x:c r="B30" s="32" t="str">
        <x:v>Active selection</x:v>
      </x:c>
      <x:c r="C30" s="32" t="str">
        <x:v>Base</x:v>
      </x:c>
      <x:c r="D30" s="32" t="str">
        <x:v>Downside</x:v>
      </x:c>
      <x:c r="E30" s="32" t="str">
        <x:v>Capacity 16</x:v>
      </x:c>
    </x:row>
    <x:row r="31" ht="25" customHeight="1">
      <x:c r="A31" s="2" t="str">
        <x:v>Media budget (CAD)</x:v>
      </x:c>
      <x:c r="B31" s="20" t="n">
        <x:f>IF($B$5="Invalid case","",IF(ISNUMBER(CHOOSE($B$4,C31,D31,E31)),CHOOSE($B$4,C31,D31,E31),""))</x:f>
        <x:v>8000</x:v>
      </x:c>
      <x:c r="C31" s="10" t="n">
        <x:v>8000</x:v>
      </x:c>
      <x:c r="D31" s="10" t="n">
        <x:v>8000</x:v>
      </x:c>
      <x:c r="E31" s="10" t="n">
        <x:v>6400</x:v>
      </x:c>
    </x:row>
    <x:row r="32" ht="25" customHeight="1">
      <x:c r="A32" s="2" t="str">
        <x:v>Qualification rate</x:v>
      </x:c>
      <x:c r="B32" s="34" t="n">
        <x:f>IF($B$5="Invalid case","",IF(ISNUMBER(CHOOSE($B$4,C32,D32,E32)),CHOOSE($B$4,C32,D32,E32),""))</x:f>
        <x:v>0.5</x:v>
      </x:c>
      <x:c r="C32" s="28" t="n">
        <x:v>0.5</x:v>
      </x:c>
      <x:c r="D32" s="28" t="n">
        <x:v>0.4</x:v>
      </x:c>
      <x:c r="E32" s="28" t="n">
        <x:v>0.5</x:v>
      </x:c>
    </x:row>
    <x:row r="33" ht="25" customHeight="1">
      <x:c r="A33" s="2" t="str">
        <x:v>Close rate</x:v>
      </x:c>
      <x:c r="B33" s="34" t="n">
        <x:f>IF($B$5="Invalid case","",IF(ISNUMBER(CHOOSE($B$4,C33,D33,E33)),CHOOSE($B$4,C33,D33,E33),""))</x:f>
        <x:v>0.25</x:v>
      </x:c>
      <x:c r="C33" s="28" t="n">
        <x:v>0.25</x:v>
      </x:c>
      <x:c r="D33" s="28" t="n">
        <x:v>0.2</x:v>
      </x:c>
      <x:c r="E33" s="28" t="n">
        <x:v>0.25</x:v>
      </x:c>
    </x:row>
    <x:row r="34" ht="25" customHeight="1">
      <x:c r="A34" s="2" t="str">
        <x:v>Media CPQL (CAD/lead)</x:v>
      </x:c>
      <x:c r="B34" s="20" t="n">
        <x:f>IF($B$5="Invalid case","",IF(ISNUMBER(CHOOSE($B$4,C34,D34,E34)),CHOOSE($B$4,C34,D34,E34),""))</x:f>
        <x:v>100</x:v>
      </x:c>
      <x:c r="C34" s="10" t="n">
        <x:v>100</x:v>
      </x:c>
      <x:c r="D34" s="10" t="n">
        <x:v>125</x:v>
      </x:c>
      <x:c r="E34" s="10" t="n">
        <x:v>100</x:v>
      </x:c>
    </x:row>
    <x:row r="35" ht="25" customHeight="1">
      <x:c r="A35" s="2" t="str">
        <x:v>Other acquisition (CAD/lead)</x:v>
      </x:c>
      <x:c r="B35" s="20" t="n">
        <x:f>IF($B$5="Invalid case","",IF(ISNUMBER(CHOOSE($B$4,C35,D35,E35)),CHOOSE($B$4,C35,D35,E35),""))</x:f>
        <x:v>50</x:v>
      </x:c>
      <x:c r="C35" s="10" t="n">
        <x:v>50</x:v>
      </x:c>
      <x:c r="D35" s="10" t="n">
        <x:v>60</x:v>
      </x:c>
      <x:c r="E35" s="10" t="n">
        <x:v>50</x:v>
      </x:c>
    </x:row>
    <x:row r="36" ht="25" customHeight="1">
      <x:c r="A36" s="2" t="str">
        <x:v>Contribution (CAD/customer)</x:v>
      </x:c>
      <x:c r="B36" s="20" t="n">
        <x:f>IF($B$5="Invalid case","",IF(ISNUMBER(CHOOSE($B$4,C36,D36,E36)),CHOOSE($B$4,C36,D36,E36),""))</x:f>
        <x:v>1200</x:v>
      </x:c>
      <x:c r="C36" s="10" t="n">
        <x:v>1200</x:v>
      </x:c>
      <x:c r="D36" s="10" t="n">
        <x:v>1000</x:v>
      </x:c>
      <x:c r="E36" s="10" t="n">
        <x:v>1200</x:v>
      </x:c>
    </x:row>
    <x:row r="37" ht="25" customHeight="1">
      <x:c r="A37" s="2" t="str">
        <x:v>Retained requirement (CAD/customer)</x:v>
      </x:c>
      <x:c r="B37" s="20" t="n">
        <x:f>IF($B$5="Invalid case","",IF(ISNUMBER(CHOOSE($B$4,C37,D37,E37)),CHOOSE($B$4,C37,D37,E37),""))</x:f>
        <x:v>500</x:v>
      </x:c>
      <x:c r="C37" s="10" t="n">
        <x:v>500</x:v>
      </x:c>
      <x:c r="D37" s="10" t="n">
        <x:v>500</x:v>
      </x:c>
      <x:c r="E37" s="10" t="n">
        <x:v>500</x:v>
      </x:c>
    </x:row>
    <x:row r="38" ht="25" customHeight="1">
      <x:c r="A38" s="2"/>
      <x:c r="B38" s="3"/>
      <x:c r="C38" s="3"/>
      <x:c r="D38" s="3"/>
      <x:c r="E38" s="3"/>
    </x:row>
    <x:row r="39" ht="38" customHeight="1">
      <x:c r="A39" s="26" t="str">
        <x:v>Source: CC051 hypothetical Base, Downside and Capacity 16 examples. A fixed budget cannot imply lead volume when media CPQL is zero.</x:v>
      </x:c>
      <x:c r="B39" s="27"/>
      <x:c r="C39" s="27"/>
      <x:c r="D39" s="27"/>
      <x:c r="E39" s="27"/>
    </x:row>
    <x:row r="40" ht="25" customHeight="1">
      <x:c r="A40" s="2"/>
      <x:c r="B40" s="3"/>
      <x:c r="C40" s="3"/>
      <x:c r="D40" s="3"/>
      <x:c r="E40" s="3"/>
    </x:row>
    <x:row r="41" ht="38" customHeight="1">
      <x:c r="A41" s="26" t="str">
        <x:v>Fractional customers are expected values. The Capacity 16 case is based on 16 available customer slots and must be replaced with your own evidence.</x:v>
      </x:c>
      <x:c r="B41" s="27"/>
      <x:c r="C41" s="27"/>
      <x:c r="D41" s="27"/>
      <x:c r="E41" s="27"/>
    </x:row>
    <x:row r="42" ht="25" customHeight="1">
      <x:c r="A42" s="2"/>
      <x:c r="B42" s="3"/>
      <x:c r="C42" s="3"/>
      <x:c r="D42" s="3"/>
      <x:c r="E42" s="3"/>
    </x:row>
    <x:row r="43" ht="25" customHeight="1">
      <x:c r="A43" s="2"/>
      <x:c r="B43" s="3"/>
      <x:c r="C43" s="3"/>
      <x:c r="D43" s="3"/>
      <x:c r="E43" s="3"/>
    </x:row>
  </x:sheetData>
  <x:mergeCells>
    <x:mergeCell ref="A2:E2"/>
    <x:mergeCell ref="B9:E9"/>
    <x:mergeCell ref="B22:E22"/>
    <x:mergeCell ref="B23:E23"/>
    <x:mergeCell ref="B24:E24"/>
    <x:mergeCell ref="A39:E39"/>
    <x:mergeCell ref="A41:E41"/>
  </x:mergeCells>
  <x:conditionalFormatting sqref="B9:E9">
    <x:cfRule type="containsText" dxfId="12" priority="1" operator="containsText" text="REVIEW:"/>
    <x:cfRule type="containsText" dxfId="13" priority="2" operator="containsText" text="STOP:"/>
  </x:conditionalFormatting>
  <x:conditionalFormatting sqref="B22:E24">
    <x:cfRule type="containsText" dxfId="14" priority="3" operator="containsText" text="REVIEW:"/>
    <x:cfRule type="containsText" dxfId="15" priority="4" operator="containsText" text="STOP:"/>
  </x:conditionalFormatting>
  <x:conditionalFormatting sqref="B16:B20">
    <x:cfRule type="cellIs" dxfId="16" priority="5" operator="lessThan">
      <x:formula>0</x:formula>
    </x:cfRule>
  </x:conditionalFormatting>
  <x:dataValidations count="10">
    <x:dataValidation type="whole" operator="between" sqref="B4">
      <x:formula1>1</x:formula1>
      <x:formula2>3</x:formula2>
    </x:dataValidation>
    <x:dataValidation type="whole" operator="between" sqref="B6">
      <x:formula1>0</x:formula1>
      <x:formula2>1000000000000000</x:formula2>
    </x:dataValidation>
    <x:dataValidation type="decimal" operator="between" sqref="B7">
      <x:formula1>0</x:formula1>
      <x:formula2>1000000000000000</x:formula2>
    </x:dataValidation>
    <x:dataValidation type="decimal" operator="between" sqref="C31:E31">
      <x:formula1>0</x:formula1>
      <x:formula2>1000000000000000</x:formula2>
    </x:dataValidation>
    <x:dataValidation type="decimal" operator="between" sqref="C32:E32">
      <x:formula1>0</x:formula1>
      <x:formula2>1</x:formula2>
    </x:dataValidation>
    <x:dataValidation type="decimal" operator="between" sqref="C33:E33">
      <x:formula1>0</x:formula1>
      <x:formula2>1</x:formula2>
    </x:dataValidation>
    <x:dataValidation type="decimal" operator="between" sqref="C34:E34">
      <x:formula1>0</x:formula1>
      <x:formula2>1000000000000000</x:formula2>
    </x:dataValidation>
    <x:dataValidation type="decimal" operator="between" sqref="C35:E35">
      <x:formula1>0</x:formula1>
      <x:formula2>1000000000000000</x:formula2>
    </x:dataValidation>
    <x:dataValidation type="decimal" operator="between" sqref="C36:E36">
      <x:formula1>-1000000000000000</x:formula1>
      <x:formula2>1000000000000000</x:formula2>
    </x:dataValidation>
    <x:dataValidation type="decimal" operator="between" sqref="C37:E37">
      <x:formula1>0</x:formula1>
      <x:formula2>1000000000000000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74B7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27" hidden="0" customWidth="1"/>
    <x:col min="7" max="7" width="20" hidden="0" customWidth="1"/>
  </x:cols>
  <x:sheetData>
    <x:row r="1" ht="25" customHeight="1">
      <x:c r="A1" s="7" t="str">
        <x:v>Cash timing schedule</x:v>
      </x:c>
      <x:c r="B1" s="8"/>
      <x:c r="C1" s="8"/>
      <x:c r="D1" s="8"/>
      <x:c r="E1" s="8"/>
      <x:c r="F1" s="8"/>
      <x:c r="G1" s="8"/>
    </x:row>
    <x:row r="2" ht="38" customHeight="1">
      <x:c r="A2" s="26" t="str">
        <x:v>Hypothetical cash example, CAD. Enter actual dates in payment order; the example leaves dates blank because none were supplied.</x:v>
      </x:c>
      <x:c r="B2" s="27"/>
      <x:c r="C2" s="27"/>
      <x:c r="D2" s="27"/>
      <x:c r="E2" s="27"/>
      <x:c r="F2" s="27"/>
      <x:c r="G2" s="27"/>
    </x:row>
    <x:row r="3" ht="25" customHeight="1">
      <x:c r="A3" s="2"/>
      <x:c r="B3" s="3"/>
      <x:c r="C3" s="3"/>
      <x:c r="D3" s="3"/>
      <x:c r="E3" s="3"/>
      <x:c r="F3" s="3"/>
      <x:c r="G3" s="3"/>
    </x:row>
    <x:row r="4" ht="30" customHeight="1">
      <x:c r="A4" s="2" t="str">
        <x:v>Opening cash</x:v>
      </x:c>
      <x:c r="B4" s="10" t="n">
        <x:v>18000</x:v>
      </x:c>
      <x:c r="C4" s="3"/>
      <x:c r="D4" s="3" t="str">
        <x:v>CAD</x:v>
      </x:c>
      <x:c r="E4" s="3"/>
      <x:c r="F4" s="3"/>
      <x:c r="G4" s="3"/>
    </x:row>
    <x:row r="5" ht="30" customHeight="1">
      <x:c r="A5" s="2" t="str">
        <x:v>Largest shortfall</x:v>
      </x:c>
      <x:c r="B5" s="4" t="n">
        <x:f>IF(B7&lt;&gt;"INPUTS OK",NA(),MAX(0,-MIN(B4,E11:E30)))</x:f>
        <x:v>4000</x:v>
      </x:c>
      <x:c r="C5" s="3"/>
      <x:c r="D5" s="3"/>
      <x:c r="E5" s="3"/>
      <x:c r="F5" s="3"/>
      <x:c r="G5" s="3"/>
    </x:row>
    <x:row r="6" ht="30" customHeight="1">
      <x:c r="A6" s="2" t="str">
        <x:v>Closing balance</x:v>
      </x:c>
      <x:c r="B6" s="4" t="n">
        <x:f>IF(B7&lt;&gt;"INPUTS OK",NA(),E30)</x:f>
        <x:v>-4000</x:v>
      </x:c>
      <x:c r="C6" s="3"/>
      <x:c r="D6" s="3"/>
      <x:c r="E6" s="3"/>
      <x:c r="F6" s="3"/>
      <x:c r="G6" s="3"/>
    </x:row>
    <x:row r="7" ht="30" customHeight="1">
      <x:c r="A7" s="2" t="str">
        <x:v>Input status</x:v>
      </x:c>
      <x:c r="B7" s="4" t="str">
        <x:f>IF(OR(NOT(ISNUMBER(B4)),COUNT(C11:D30)&lt;&gt;40),"STOP: missing or non-numeric cash input",IF(OR(B4&lt;0,MIN(C11:D30)&lt;0),"STOP: negative cash input","INPUTS OK"))</x:f>
        <x:v>INPUTS OK</x:v>
      </x:c>
      <x:c r="C7" s="3"/>
      <x:c r="D7" s="3"/>
      <x:c r="E7" s="3"/>
      <x:c r="F7" s="3"/>
      <x:c r="G7" s="3"/>
    </x:row>
    <x:row r="8" ht="30" customHeight="1">
      <x:c r="A8" s="2" t="str">
        <x:v>Timing review</x:v>
      </x:c>
      <x:c r="B8" s="4" t="str">
        <x:f>IF(B7&lt;&gt;"INPUTS OK",B7,IF(COUNT(A11:A13)&lt;3,"REVIEW: add actual due dates and all applicable cash taxes","Review date order, added rows and all cash taxes"))</x:f>
        <x:v>REVIEW: add actual due dates and all applicable cash taxes</x:v>
      </x:c>
      <x:c r="C8" s="3"/>
      <x:c r="D8" s="3"/>
      <x:c r="E8" s="3"/>
      <x:c r="F8" s="3"/>
      <x:c r="G8" s="3"/>
    </x:row>
    <x:row r="9" ht="25" customHeight="1">
      <x:c r="A9" s="2"/>
      <x:c r="B9" s="3"/>
      <x:c r="C9" s="3"/>
      <x:c r="D9" s="3"/>
      <x:c r="E9" s="3"/>
      <x:c r="F9" s="3"/>
      <x:c r="G9" s="3"/>
    </x:row>
    <x:row r="10" ht="25" customHeight="1">
      <x:c r="A10" s="7" t="str">
        <x:v>Date</x:v>
      </x:c>
      <x:c r="B10" s="8" t="str">
        <x:v>Description</x:v>
      </x:c>
      <x:c r="C10" s="8" t="str">
        <x:v>Cash in (CAD)</x:v>
      </x:c>
      <x:c r="D10" s="8" t="str">
        <x:v>Cash out (CAD)</x:v>
      </x:c>
      <x:c r="E10" s="8" t="str">
        <x:v>Balance (CAD)</x:v>
      </x:c>
      <x:c r="F10" s="8" t="str">
        <x:v>Source</x:v>
      </x:c>
      <x:c r="G10" s="8" t="str">
        <x:v>Confidence</x:v>
      </x:c>
    </x:row>
    <x:row r="11" ht="25" customHeight="1">
      <x:c r="A11" s="24"/>
      <x:c r="B11" s="10" t="str">
        <x:v>Media payment</x:v>
      </x:c>
      <x:c r="C11" s="10" t="n">
        <x:v>0</x:v>
      </x:c>
      <x:c r="D11" s="10" t="n">
        <x:v>8000</x:v>
      </x:c>
      <x:c r="E11" s="4" t="n">
        <x:f>IF($B$7&lt;&gt;"INPUTS OK",NA(),$B$4+C11-D11)</x:f>
        <x:v>10000</x:v>
      </x:c>
      <x:c r="F11" s="10" t="str">
        <x:v>CC051 example</x:v>
      </x:c>
      <x:c r="G11" s="10" t="str">
        <x:v>Hypothetical</x:v>
      </x:c>
    </x:row>
    <x:row r="12" ht="25" customHeight="1">
      <x:c r="A12" s="24"/>
      <x:c r="B12" s="10" t="str">
        <x:v>Other acquisition cash payment</x:v>
      </x:c>
      <x:c r="C12" s="10" t="n">
        <x:v>0</x:v>
      </x:c>
      <x:c r="D12" s="10" t="n">
        <x:v>4000</x:v>
      </x:c>
      <x:c r="E12" s="4" t="n">
        <x:f>IF($B$7&lt;&gt;"INPUTS OK",NA(),E11+C12-D12)</x:f>
        <x:v>6000</x:v>
      </x:c>
      <x:c r="F12" s="10" t="str">
        <x:v>CC051 example</x:v>
      </x:c>
      <x:c r="G12" s="10" t="str">
        <x:v>Hypothetical</x:v>
      </x:c>
    </x:row>
    <x:row r="13" ht="25" customHeight="1">
      <x:c r="A13" s="24"/>
      <x:c r="B13" s="10" t="str">
        <x:v>Mobilisation payment</x:v>
      </x:c>
      <x:c r="C13" s="10" t="n">
        <x:v>0</x:v>
      </x:c>
      <x:c r="D13" s="10" t="n">
        <x:v>10000</x:v>
      </x:c>
      <x:c r="E13" s="4" t="n">
        <x:f>IF($B$7&lt;&gt;"INPUTS OK",NA(),E12+C13-D13)</x:f>
        <x:v>-4000</x:v>
      </x:c>
      <x:c r="F13" s="10" t="str">
        <x:v>CC051 example</x:v>
      </x:c>
      <x:c r="G13" s="10" t="str">
        <x:v>Hypothetical</x:v>
      </x:c>
    </x:row>
    <x:row r="14" ht="25" customHeight="1">
      <x:c r="A14" s="24"/>
      <x:c r="B14" s="10"/>
      <x:c r="C14" s="10" t="n">
        <x:v>0</x:v>
      </x:c>
      <x:c r="D14" s="10" t="n">
        <x:v>0</x:v>
      </x:c>
      <x:c r="E14" s="4" t="n">
        <x:f>IF($B$7&lt;&gt;"INPUTS OK",NA(),E13+C14-D14)</x:f>
        <x:v>-4000</x:v>
      </x:c>
      <x:c r="F14" s="10"/>
      <x:c r="G14" s="10"/>
    </x:row>
    <x:row r="15" ht="25" customHeight="1">
      <x:c r="A15" s="24"/>
      <x:c r="B15" s="10"/>
      <x:c r="C15" s="10" t="n">
        <x:v>0</x:v>
      </x:c>
      <x:c r="D15" s="10" t="n">
        <x:v>0</x:v>
      </x:c>
      <x:c r="E15" s="4" t="n">
        <x:f>IF($B$7&lt;&gt;"INPUTS OK",NA(),E14+C15-D15)</x:f>
        <x:v>-4000</x:v>
      </x:c>
      <x:c r="F15" s="10"/>
      <x:c r="G15" s="10"/>
    </x:row>
    <x:row r="16" ht="25" customHeight="1">
      <x:c r="A16" s="24"/>
      <x:c r="B16" s="10"/>
      <x:c r="C16" s="10" t="n">
        <x:v>0</x:v>
      </x:c>
      <x:c r="D16" s="10" t="n">
        <x:v>0</x:v>
      </x:c>
      <x:c r="E16" s="4" t="n">
        <x:f>IF($B$7&lt;&gt;"INPUTS OK",NA(),E15+C16-D16)</x:f>
        <x:v>-4000</x:v>
      </x:c>
      <x:c r="F16" s="10"/>
      <x:c r="G16" s="10"/>
    </x:row>
    <x:row r="17" ht="25" customHeight="1">
      <x:c r="A17" s="24"/>
      <x:c r="B17" s="10"/>
      <x:c r="C17" s="10" t="n">
        <x:v>0</x:v>
      </x:c>
      <x:c r="D17" s="10" t="n">
        <x:v>0</x:v>
      </x:c>
      <x:c r="E17" s="4" t="n">
        <x:f>IF($B$7&lt;&gt;"INPUTS OK",NA(),E16+C17-D17)</x:f>
        <x:v>-4000</x:v>
      </x:c>
      <x:c r="F17" s="10"/>
      <x:c r="G17" s="10"/>
    </x:row>
    <x:row r="18" ht="25" customHeight="1">
      <x:c r="A18" s="24"/>
      <x:c r="B18" s="10"/>
      <x:c r="C18" s="10" t="n">
        <x:v>0</x:v>
      </x:c>
      <x:c r="D18" s="10" t="n">
        <x:v>0</x:v>
      </x:c>
      <x:c r="E18" s="4" t="n">
        <x:f>IF($B$7&lt;&gt;"INPUTS OK",NA(),E17+C18-D18)</x:f>
        <x:v>-4000</x:v>
      </x:c>
      <x:c r="F18" s="10"/>
      <x:c r="G18" s="10"/>
    </x:row>
    <x:row r="19" ht="25" customHeight="1">
      <x:c r="A19" s="24"/>
      <x:c r="B19" s="10"/>
      <x:c r="C19" s="10" t="n">
        <x:v>0</x:v>
      </x:c>
      <x:c r="D19" s="10" t="n">
        <x:v>0</x:v>
      </x:c>
      <x:c r="E19" s="4" t="n">
        <x:f>IF($B$7&lt;&gt;"INPUTS OK",NA(),E18+C19-D19)</x:f>
        <x:v>-4000</x:v>
      </x:c>
      <x:c r="F19" s="10"/>
      <x:c r="G19" s="10"/>
    </x:row>
    <x:row r="20" ht="25" customHeight="1">
      <x:c r="A20" s="24"/>
      <x:c r="B20" s="10"/>
      <x:c r="C20" s="10" t="n">
        <x:v>0</x:v>
      </x:c>
      <x:c r="D20" s="10" t="n">
        <x:v>0</x:v>
      </x:c>
      <x:c r="E20" s="4" t="n">
        <x:f>IF($B$7&lt;&gt;"INPUTS OK",NA(),E19+C20-D20)</x:f>
        <x:v>-4000</x:v>
      </x:c>
      <x:c r="F20" s="10"/>
      <x:c r="G20" s="10"/>
    </x:row>
    <x:row r="21" ht="25" customHeight="1">
      <x:c r="A21" s="24"/>
      <x:c r="B21" s="10"/>
      <x:c r="C21" s="10" t="n">
        <x:v>0</x:v>
      </x:c>
      <x:c r="D21" s="10" t="n">
        <x:v>0</x:v>
      </x:c>
      <x:c r="E21" s="4" t="n">
        <x:f>IF($B$7&lt;&gt;"INPUTS OK",NA(),E20+C21-D21)</x:f>
        <x:v>-4000</x:v>
      </x:c>
      <x:c r="F21" s="10"/>
      <x:c r="G21" s="10"/>
    </x:row>
    <x:row r="22" ht="25" customHeight="1">
      <x:c r="A22" s="24"/>
      <x:c r="B22" s="10"/>
      <x:c r="C22" s="10" t="n">
        <x:v>0</x:v>
      </x:c>
      <x:c r="D22" s="10" t="n">
        <x:v>0</x:v>
      </x:c>
      <x:c r="E22" s="4" t="n">
        <x:f>IF($B$7&lt;&gt;"INPUTS OK",NA(),E21+C22-D22)</x:f>
        <x:v>-4000</x:v>
      </x:c>
      <x:c r="F22" s="10"/>
      <x:c r="G22" s="10"/>
    </x:row>
    <x:row r="23" ht="25" customHeight="1">
      <x:c r="A23" s="24"/>
      <x:c r="B23" s="10"/>
      <x:c r="C23" s="10" t="n">
        <x:v>0</x:v>
      </x:c>
      <x:c r="D23" s="10" t="n">
        <x:v>0</x:v>
      </x:c>
      <x:c r="E23" s="4" t="n">
        <x:f>IF($B$7&lt;&gt;"INPUTS OK",NA(),E22+C23-D23)</x:f>
        <x:v>-4000</x:v>
      </x:c>
      <x:c r="F23" s="10"/>
      <x:c r="G23" s="10"/>
    </x:row>
    <x:row r="24" ht="25" customHeight="1">
      <x:c r="A24" s="24"/>
      <x:c r="B24" s="10"/>
      <x:c r="C24" s="10" t="n">
        <x:v>0</x:v>
      </x:c>
      <x:c r="D24" s="10" t="n">
        <x:v>0</x:v>
      </x:c>
      <x:c r="E24" s="4" t="n">
        <x:f>IF($B$7&lt;&gt;"INPUTS OK",NA(),E23+C24-D24)</x:f>
        <x:v>-4000</x:v>
      </x:c>
      <x:c r="F24" s="10"/>
      <x:c r="G24" s="10"/>
    </x:row>
    <x:row r="25" ht="25" customHeight="1">
      <x:c r="A25" s="24"/>
      <x:c r="B25" s="10"/>
      <x:c r="C25" s="10" t="n">
        <x:v>0</x:v>
      </x:c>
      <x:c r="D25" s="10" t="n">
        <x:v>0</x:v>
      </x:c>
      <x:c r="E25" s="4" t="n">
        <x:f>IF($B$7&lt;&gt;"INPUTS OK",NA(),E24+C25-D25)</x:f>
        <x:v>-4000</x:v>
      </x:c>
      <x:c r="F25" s="10"/>
      <x:c r="G25" s="10"/>
    </x:row>
    <x:row r="26" ht="25" customHeight="1">
      <x:c r="A26" s="24"/>
      <x:c r="B26" s="10"/>
      <x:c r="C26" s="10" t="n">
        <x:v>0</x:v>
      </x:c>
      <x:c r="D26" s="10" t="n">
        <x:v>0</x:v>
      </x:c>
      <x:c r="E26" s="4" t="n">
        <x:f>IF($B$7&lt;&gt;"INPUTS OK",NA(),E25+C26-D26)</x:f>
        <x:v>-4000</x:v>
      </x:c>
      <x:c r="F26" s="10"/>
      <x:c r="G26" s="10"/>
    </x:row>
    <x:row r="27" ht="25" customHeight="1">
      <x:c r="A27" s="24"/>
      <x:c r="B27" s="10"/>
      <x:c r="C27" s="10" t="n">
        <x:v>0</x:v>
      </x:c>
      <x:c r="D27" s="10" t="n">
        <x:v>0</x:v>
      </x:c>
      <x:c r="E27" s="4" t="n">
        <x:f>IF($B$7&lt;&gt;"INPUTS OK",NA(),E26+C27-D27)</x:f>
        <x:v>-4000</x:v>
      </x:c>
      <x:c r="F27" s="10"/>
      <x:c r="G27" s="10"/>
    </x:row>
    <x:row r="28" ht="25" customHeight="1">
      <x:c r="A28" s="24"/>
      <x:c r="B28" s="10"/>
      <x:c r="C28" s="10" t="n">
        <x:v>0</x:v>
      </x:c>
      <x:c r="D28" s="10" t="n">
        <x:v>0</x:v>
      </x:c>
      <x:c r="E28" s="4" t="n">
        <x:f>IF($B$7&lt;&gt;"INPUTS OK",NA(),E27+C28-D28)</x:f>
        <x:v>-4000</x:v>
      </x:c>
      <x:c r="F28" s="10"/>
      <x:c r="G28" s="10"/>
    </x:row>
    <x:row r="29" ht="25" customHeight="1">
      <x:c r="A29" s="24"/>
      <x:c r="B29" s="10"/>
      <x:c r="C29" s="10" t="n">
        <x:v>0</x:v>
      </x:c>
      <x:c r="D29" s="10" t="n">
        <x:v>0</x:v>
      </x:c>
      <x:c r="E29" s="4" t="n">
        <x:f>IF($B$7&lt;&gt;"INPUTS OK",NA(),E28+C29-D29)</x:f>
        <x:v>-4000</x:v>
      </x:c>
      <x:c r="F29" s="10"/>
      <x:c r="G29" s="10"/>
    </x:row>
    <x:row r="30" ht="25" customHeight="1">
      <x:c r="A30" s="24"/>
      <x:c r="B30" s="10"/>
      <x:c r="C30" s="10" t="n">
        <x:v>0</x:v>
      </x:c>
      <x:c r="D30" s="10" t="n">
        <x:v>0</x:v>
      </x:c>
      <x:c r="E30" s="4" t="n">
        <x:f>IF($B$7&lt;&gt;"INPUTS OK",NA(),E29+C30-D30)</x:f>
        <x:v>-4000</x:v>
      </x:c>
      <x:c r="F30" s="10"/>
      <x:c r="G30" s="10"/>
    </x:row>
    <x:row r="31" ht="25" customHeight="1">
      <x:c r="A31" s="2"/>
      <x:c r="B31" s="3"/>
      <x:c r="C31" s="3"/>
      <x:c r="D31" s="3"/>
      <x:c r="E31" s="3"/>
      <x:c r="F31" s="3"/>
      <x:c r="G31" s="3"/>
    </x:row>
    <x:row r="32" ht="38" customHeight="1">
      <x:c r="A32" s="26" t="str">
        <x:v>Include actual taxes, deposits and progress receipts when due. Keep non-cash owner opportunity-cost allocations out of this schedule. Recognised revenue is not collected cash.</x:v>
      </x:c>
      <x:c r="B32" s="27"/>
      <x:c r="C32" s="27"/>
      <x:c r="D32" s="27"/>
      <x:c r="E32" s="27"/>
      <x:c r="F32" s="27"/>
      <x:c r="G32" s="27"/>
    </x:row>
    <x:row r="33" ht="25" customHeight="1">
      <x:c r="A33" s="2"/>
      <x:c r="B33" s="3"/>
      <x:c r="C33" s="3"/>
      <x:c r="D33" s="3"/>
      <x:c r="E33" s="3"/>
      <x:c r="F33" s="3"/>
      <x:c r="G33" s="3"/>
    </x:row>
  </x:sheetData>
  <x:mergeCells>
    <x:mergeCell ref="A2:G2"/>
    <x:mergeCell ref="B7:G7"/>
    <x:mergeCell ref="B8:G8"/>
    <x:mergeCell ref="A32:G32"/>
  </x:mergeCells>
  <x:conditionalFormatting sqref="B7:G8">
    <x:cfRule type="containsText" dxfId="17" priority="1" operator="containsText" text="REVIEW:"/>
    <x:cfRule type="containsText" dxfId="18" priority="2" operator="containsText" text="STOP:"/>
  </x:conditionalFormatting>
  <x:conditionalFormatting sqref="E11:E30">
    <x:cfRule type="cellIs" dxfId="19" priority="3" operator="lessThan">
      <x:formula>0</x:formula>
    </x:cfRule>
  </x:conditionalFormatting>
  <x:conditionalFormatting sqref="B5:B5">
    <x:cfRule type="cellIs" dxfId="20" priority="4" operator="greaterThan">
      <x:formula>0</x:formula>
    </x:cfRule>
  </x:conditionalFormatting>
  <x:dataValidations count="21">
    <x:dataValidation type="decimal" operator="between" sqref="B4">
      <x:formula1>0</x:formula1>
      <x:formula2>1000000000000000</x:formula2>
    </x:dataValidation>
    <x:dataValidation type="decimal" operator="between" sqref="C11:D11">
      <x:formula1>0</x:formula1>
      <x:formula2>1000000000000000</x:formula2>
    </x:dataValidation>
    <x:dataValidation type="decimal" operator="between" sqref="C12:D12">
      <x:formula1>0</x:formula1>
      <x:formula2>1000000000000000</x:formula2>
    </x:dataValidation>
    <x:dataValidation type="decimal" operator="between" sqref="C13:D13">
      <x:formula1>0</x:formula1>
      <x:formula2>1000000000000000</x:formula2>
    </x:dataValidation>
    <x:dataValidation type="decimal" operator="between" sqref="C14:D14">
      <x:formula1>0</x:formula1>
      <x:formula2>1000000000000000</x:formula2>
    </x:dataValidation>
    <x:dataValidation type="decimal" operator="between" sqref="C15:D15">
      <x:formula1>0</x:formula1>
      <x:formula2>1000000000000000</x:formula2>
    </x:dataValidation>
    <x:dataValidation type="decimal" operator="between" sqref="C16:D16">
      <x:formula1>0</x:formula1>
      <x:formula2>1000000000000000</x:formula2>
    </x:dataValidation>
    <x:dataValidation type="decimal" operator="between" sqref="C17:D17">
      <x:formula1>0</x:formula1>
      <x:formula2>1000000000000000</x:formula2>
    </x:dataValidation>
    <x:dataValidation type="decimal" operator="between" sqref="C18:D18">
      <x:formula1>0</x:formula1>
      <x:formula2>1000000000000000</x:formula2>
    </x:dataValidation>
    <x:dataValidation type="decimal" operator="between" sqref="C19:D19">
      <x:formula1>0</x:formula1>
      <x:formula2>1000000000000000</x:formula2>
    </x:dataValidation>
    <x:dataValidation type="decimal" operator="between" sqref="C20:D20">
      <x:formula1>0</x:formula1>
      <x:formula2>1000000000000000</x:formula2>
    </x:dataValidation>
    <x:dataValidation type="decimal" operator="between" sqref="C21:D21">
      <x:formula1>0</x:formula1>
      <x:formula2>1000000000000000</x:formula2>
    </x:dataValidation>
    <x:dataValidation type="decimal" operator="between" sqref="C22:D22">
      <x:formula1>0</x:formula1>
      <x:formula2>1000000000000000</x:formula2>
    </x:dataValidation>
    <x:dataValidation type="decimal" operator="between" sqref="C23:D23">
      <x:formula1>0</x:formula1>
      <x:formula2>1000000000000000</x:formula2>
    </x:dataValidation>
    <x:dataValidation type="decimal" operator="between" sqref="C24:D24">
      <x:formula1>0</x:formula1>
      <x:formula2>1000000000000000</x:formula2>
    </x:dataValidation>
    <x:dataValidation type="decimal" operator="between" sqref="C25:D25">
      <x:formula1>0</x:formula1>
      <x:formula2>1000000000000000</x:formula2>
    </x:dataValidation>
    <x:dataValidation type="decimal" operator="between" sqref="C26:D26">
      <x:formula1>0</x:formula1>
      <x:formula2>1000000000000000</x:formula2>
    </x:dataValidation>
    <x:dataValidation type="decimal" operator="between" sqref="C27:D27">
      <x:formula1>0</x:formula1>
      <x:formula2>1000000000000000</x:formula2>
    </x:dataValidation>
    <x:dataValidation type="decimal" operator="between" sqref="C28:D28">
      <x:formula1>0</x:formula1>
      <x:formula2>1000000000000000</x:formula2>
    </x:dataValidation>
    <x:dataValidation type="decimal" operator="between" sqref="C29:D29">
      <x:formula1>0</x:formula1>
      <x:formula2>1000000000000000</x:formula2>
    </x:dataValidation>
    <x:dataValidation type="decimal" operator="between" sqref="C30:D30">
      <x:formula1>0</x:formula1>
      <x:formula2>1000000000000000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893A3"/>
  </x:sheetPr>
  <x:sheetViews>
    <x:sheetView showGridLines="0" workbookViewId="0"/>
  </x:sheetViews>
  <x:sheetFormatPr defaultRowHeight="15"/>
  <x:cols>
    <x:col min="1" max="1" width="48" hidden="0" customWidth="1"/>
    <x:col min="2" max="2" width="25" hidden="0" customWidth="1"/>
    <x:col min="3" max="3" width="26" hidden="0" customWidth="1"/>
    <x:col min="4" max="4" width="63" hidden="0" customWidth="1"/>
  </x:cols>
  <x:sheetData>
    <x:row r="1" ht="25" customHeight="1">
      <x:c r="A1" s="7" t="str">
        <x:v>Using the qualified-lead calculator</x:v>
      </x:c>
      <x:c r="B1" s="8"/>
      <x:c r="C1" s="8"/>
      <x:c r="D1" s="8"/>
    </x:row>
    <x:row r="2" ht="25" customHeight="1">
      <x:c r="A2" s="2"/>
      <x:c r="B2" s="3"/>
      <x:c r="C2" s="3"/>
      <x:c r="D2" s="3"/>
    </x:row>
    <x:row r="3" ht="49" customHeight="1">
      <x:c r="A3" s="31" t="str">
        <x:v>Purpose</x:v>
      </x:c>
      <x:c r="B3" s="23" t="str">
        <x:v>A service-business acquisition budget model in CAD. All populated examples are hypothetical, not client results or industry benchmarks.</x:v>
      </x:c>
      <x:c r="C3" s="23"/>
      <x:c r="D3" s="23"/>
    </x:row>
    <x:row r="4" ht="49" customHeight="1">
      <x:c r="A4" s="31" t="str">
        <x:v>Editable inputs</x:v>
      </x:c>
      <x:c r="B4" s="23" t="str">
        <x:v>Amber cells with blue text are editable. Black results are formulas. Formula cells are not locked; save a clean copy before making changes.</x:v>
      </x:c>
      <x:c r="C4" s="23"/>
      <x:c r="D4" s="23"/>
    </x:row>
    <x:row r="5" ht="49" customHeight="1">
      <x:c r="A5" s="31" t="str">
        <x:v>Actuals</x:v>
      </x:c>
      <x:c r="B5" s="23" t="str">
        <x:v>Replace B2:B10 with matched-cohort actuals. Complete the metadata and maturity review. True zero is allowed; a missing input is not zero.</x:v>
      </x:c>
      <x:c r="C5" s="23"/>
      <x:c r="D5" s="23"/>
    </x:row>
    <x:row r="6" ht="49" customHeight="1">
      <x:c r="A6" s="31" t="str">
        <x:v>Qualified lead</x:v>
      </x:c>
      <x:c r="B6" s="23" t="str">
        <x:v>A unique genuine prospective customer meeting your written service, geography, decision-process and timing rules before the outcome is known.</x:v>
      </x:c>
      <x:c r="C6" s="23"/>
      <x:c r="D6" s="23"/>
    </x:row>
    <x:row r="7" ht="49" customHeight="1">
      <x:c r="A7" s="31" t="str">
        <x:v>Acquired customer</x:v>
      </x:c>
      <x:c r="B7" s="23" t="str">
        <x:v>A customer reaching first completed billable service. A later refund changes revenue, not the acquired-customer count. Pre-service cancellations are not acquired.</x:v>
      </x:c>
      <x:c r="C7" s="23"/>
      <x:c r="D7" s="23"/>
    </x:row>
    <x:row r="8" ht="49" customHeight="1">
      <x:c r="A8" s="31" t="str">
        <x:v>Cohort matching</x:v>
      </x:c>
      <x:c r="B8" s="23" t="str">
        <x:v>Count the same population and horizon across spending, enquiries, qualified leads, customers and economics. Never add pipeline-stage totals as separate people.</x:v>
      </x:c>
      <x:c r="C8" s="23"/>
      <x:c r="D8" s="23"/>
    </x:row>
    <x:row r="9" ht="49" customHeight="1">
      <x:c r="A9" s="31" t="str">
        <x:v>Planning</x:v>
      </x:c>
      <x:c r="B9" s="23" t="str">
        <x:v>Set a customer target and evidence-based rates. Whole lead/enquiry requirements round upwards. Costs and expected customers use the rounded qualified-lead count.</x:v>
      </x:c>
      <x:c r="C9" s="23"/>
      <x:c r="D9" s="23"/>
    </x:row>
    <x:row r="10" ht="49" customHeight="1">
      <x:c r="A10" s="31" t="str">
        <x:v>Fixed costs</x:v>
      </x:c>
      <x:c r="B10" s="23" t="str">
        <x:v>Planning can use per-lead costs or fixed plus variable costs. The latter retains fixed costs at zero target. Its per-lead allowance is undefined at zero leads.</x:v>
      </x:c>
      <x:c r="C10" s="23"/>
      <x:c r="D10" s="23"/>
    </x:row>
    <x:row r="11" ht="49" customHeight="1">
      <x:c r="A11" s="31" t="str">
        <x:v>Scenarios</x:v>
      </x:c>
      <x:c r="B11" s="23" t="str">
        <x:v>Use the single selector to review Base, Downside or Capacity 16. Each editable case feeds the same live build. Blank unselected inputs do not block a valid selected case.</x:v>
      </x:c>
      <x:c r="C11" s="23"/>
      <x:c r="D11" s="23"/>
    </x:row>
    <x:row r="12" ht="49" customHeight="1">
      <x:c r="A12" s="31" t="str">
        <x:v>Cash and capacity</x:v>
      </x:c>
      <x:c r="B12" s="23" t="str">
        <x:v>A positive contribution result is not cash approval. Check delivery capacity and the cash schedule, including actual taxes and expected collection timing.</x:v>
      </x:c>
      <x:c r="C12" s="23"/>
      <x:c r="D12" s="23"/>
    </x:row>
    <x:row r="13" ht="49" customHeight="1">
      <x:c r="A13" s="31" t="str">
        <x:v>Undefined results</x:v>
      </x:c>
      <x:c r="B13" s="23" t="str">
        <x:v>NA means a required input is invalid or a denominator is zero. A zero/negative net-revenue contribution margin is undefined. Negative contribution and headroom are retained.</x:v>
      </x:c>
      <x:c r="C13" s="23"/>
      <x:c r="D13" s="23"/>
    </x:row>
    <x:row r="14" ht="49" customHeight="1">
      <x:c r="A14" s="31" t="str">
        <x:v>Retained requirement</x:v>
      </x:c>
      <x:c r="B14" s="23" t="str">
        <x:v>This is your management planning choice per acquired customer. It is not a market benchmark, fixed overhead calculation or guarantee of profit.</x:v>
      </x:c>
      <x:c r="C14" s="23"/>
      <x:c r="D14" s="23"/>
    </x:row>
    <x:row r="15" ht="49" customHeight="1">
      <x:c r="A15" s="31" t="str">
        <x:v>Record changes</x:v>
      </x:c>
      <x:c r="B15" s="23" t="str">
        <x:v>Save dated snapshots and use the Assumptions log for policy, cost and rate changes. Keep mature actual cohorts separate from forecasts.</x:v>
      </x:c>
      <x:c r="C15" s="23"/>
      <x:c r="D15" s="23"/>
    </x:row>
    <x:row r="16" ht="49" customHeight="1">
      <x:c r="A16" s="31" t="str">
        <x:v>Source</x:v>
      </x:c>
      <x:c r="B16" s="23" t="str">
        <x:v>CC051, Cost per Qualified Lead: Build a Budget Model from Enquiry to Sale. Hypothetical specification and calculation fixtures, 8 October 2026.</x:v>
      </x:c>
      <x:c r="C16" s="23"/>
      <x:c r="D16" s="23"/>
    </x:row>
    <x:row r="17" ht="25" customHeight="1">
      <x:c r="A17" s="2"/>
      <x:c r="B17" s="3"/>
      <x:c r="C17" s="3"/>
      <x:c r="D17" s="3"/>
    </x:row>
    <x:row r="18" ht="25" customHeight="1">
      <x:c r="A18" s="2"/>
      <x:c r="B18" s="3"/>
      <x:c r="C18" s="3"/>
      <x:c r="D18" s="3"/>
    </x:row>
    <x:row r="19" ht="25" customHeight="1">
      <x:c r="A19" s="2"/>
      <x:c r="B19" s="3"/>
      <x:c r="C19" s="3"/>
      <x:c r="D19" s="3"/>
    </x:row>
    <x:row r="20" ht="25" customHeight="1">
      <x:c r="A20" s="2"/>
      <x:c r="B20" s="3"/>
      <x:c r="C20" s="3"/>
      <x:c r="D20" s="3"/>
    </x:row>
    <x:row r="21" ht="25" customHeight="1">
      <x:c r="A21" s="2"/>
      <x:c r="B21" s="3"/>
      <x:c r="C21" s="3"/>
      <x:c r="D21" s="3"/>
    </x:row>
    <x:row r="22" ht="25" customHeight="1">
      <x:c r="A22" s="2"/>
      <x:c r="B22" s="3"/>
      <x:c r="C22" s="3"/>
      <x:c r="D22" s="3"/>
    </x:row>
    <x:row r="23" ht="25" customHeight="1">
      <x:c r="A23" s="2"/>
      <x:c r="B23" s="3"/>
      <x:c r="C23" s="3"/>
      <x:c r="D23" s="3"/>
    </x:row>
    <x:row r="24" ht="25" customHeight="1">
      <x:c r="A24" s="2"/>
      <x:c r="B24" s="3"/>
      <x:c r="C24" s="3"/>
      <x:c r="D24" s="3"/>
    </x:row>
    <x:row r="25" ht="25" customHeight="1">
      <x:c r="A25" s="2"/>
      <x:c r="B25" s="3"/>
      <x:c r="C25" s="3"/>
      <x:c r="D25" s="3"/>
    </x:row>
    <x:row r="26" ht="25" customHeight="1">
      <x:c r="A26" s="2"/>
      <x:c r="B26" s="3"/>
      <x:c r="C26" s="3"/>
      <x:c r="D26" s="3"/>
    </x:row>
  </x:sheetData>
  <x:mergeCells>
    <x:mergeCell ref="B3:D3"/>
    <x:mergeCell ref="B4:D4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3" hidden="0" customWidth="1"/>
    <x:col min="3" max="3" width="25" hidden="0" customWidth="1"/>
    <x:col min="4" max="4" width="25" hidden="0" customWidth="1"/>
    <x:col min="5" max="5" width="38" hidden="0" customWidth="1"/>
    <x:col min="6" max="6" width="38" hidden="0" customWidth="1"/>
    <x:col min="7" max="7" width="25" hidden="0" customWidth="1"/>
    <x:col min="8" max="8" width="25" hidden="0" customWidth="1"/>
  </x:cols>
  <x:sheetData>
    <x:row r="1" ht="25" customHeight="1">
      <x:c r="A1" s="7" t="str">
        <x:v>Assumptions and policy change log</x:v>
      </x:c>
      <x:c r="B1" s="8"/>
      <x:c r="C1" s="8"/>
      <x:c r="D1" s="8"/>
      <x:c r="E1" s="8"/>
      <x:c r="F1" s="8"/>
      <x:c r="G1" s="8"/>
      <x:c r="H1" s="8"/>
    </x:row>
    <x:row r="2" ht="38" customHeight="1">
      <x:c r="A2" s="26" t="str">
        <x:v>Enter changes as they happen. Keep supporting records and dated snapshots; do not silently rewrite historical qualification counts.</x:v>
      </x:c>
      <x:c r="B2" s="27"/>
      <x:c r="C2" s="27"/>
      <x:c r="D2" s="27"/>
      <x:c r="E2" s="27"/>
      <x:c r="F2" s="27"/>
      <x:c r="G2" s="27"/>
      <x:c r="H2" s="27"/>
    </x:row>
    <x:row r="3" ht="25" customHeight="1">
      <x:c r="A3" s="2"/>
      <x:c r="B3" s="3"/>
      <x:c r="C3" s="3"/>
      <x:c r="D3" s="3"/>
      <x:c r="E3" s="3"/>
      <x:c r="F3" s="3"/>
      <x:c r="G3" s="3"/>
      <x:c r="H3" s="3"/>
    </x:row>
    <x:row r="4" ht="25" customHeight="1">
      <x:c r="A4" s="7" t="str">
        <x:v>Changed at</x:v>
      </x:c>
      <x:c r="B4" s="8" t="str">
        <x:v>Input or policy</x:v>
      </x:c>
      <x:c r="C4" s="8" t="str">
        <x:v>Previous value</x:v>
      </x:c>
      <x:c r="D4" s="8" t="str">
        <x:v>New value</x:v>
      </x:c>
      <x:c r="E4" s="8" t="str">
        <x:v>Reason</x:v>
      </x:c>
      <x:c r="F4" s="8" t="str">
        <x:v>Supporting record</x:v>
      </x:c>
      <x:c r="G4" s="8" t="str">
        <x:v>Owner</x:v>
      </x:c>
      <x:c r="H4" s="8" t="str">
        <x:v>Next review date</x:v>
      </x:c>
    </x:row>
    <x:row r="5" ht="25" customHeight="1">
      <x:c r="A5" s="24"/>
      <x:c r="B5" s="10"/>
      <x:c r="C5" s="10"/>
      <x:c r="D5" s="10"/>
      <x:c r="E5" s="10"/>
      <x:c r="F5" s="10"/>
      <x:c r="G5" s="10"/>
      <x:c r="H5" s="24"/>
    </x:row>
    <x:row r="6" ht="25" customHeight="1">
      <x:c r="A6" s="24"/>
      <x:c r="B6" s="10"/>
      <x:c r="C6" s="10"/>
      <x:c r="D6" s="10"/>
      <x:c r="E6" s="10"/>
      <x:c r="F6" s="10"/>
      <x:c r="G6" s="10"/>
      <x:c r="H6" s="24"/>
    </x:row>
    <x:row r="7" ht="25" customHeight="1">
      <x:c r="A7" s="24"/>
      <x:c r="B7" s="10"/>
      <x:c r="C7" s="10"/>
      <x:c r="D7" s="10"/>
      <x:c r="E7" s="10"/>
      <x:c r="F7" s="10"/>
      <x:c r="G7" s="10"/>
      <x:c r="H7" s="24"/>
    </x:row>
    <x:row r="8" ht="25" customHeight="1">
      <x:c r="A8" s="24"/>
      <x:c r="B8" s="10"/>
      <x:c r="C8" s="10"/>
      <x:c r="D8" s="10"/>
      <x:c r="E8" s="10"/>
      <x:c r="F8" s="10"/>
      <x:c r="G8" s="10"/>
      <x:c r="H8" s="24"/>
    </x:row>
    <x:row r="9" ht="25" customHeight="1">
      <x:c r="A9" s="24"/>
      <x:c r="B9" s="10"/>
      <x:c r="C9" s="10"/>
      <x:c r="D9" s="10"/>
      <x:c r="E9" s="10"/>
      <x:c r="F9" s="10"/>
      <x:c r="G9" s="10"/>
      <x:c r="H9" s="24"/>
    </x:row>
    <x:row r="10" ht="25" customHeight="1">
      <x:c r="A10" s="24"/>
      <x:c r="B10" s="10"/>
      <x:c r="C10" s="10"/>
      <x:c r="D10" s="10"/>
      <x:c r="E10" s="10"/>
      <x:c r="F10" s="10"/>
      <x:c r="G10" s="10"/>
      <x:c r="H10" s="24"/>
    </x:row>
    <x:row r="11" ht="25" customHeight="1">
      <x:c r="A11" s="24"/>
      <x:c r="B11" s="10"/>
      <x:c r="C11" s="10"/>
      <x:c r="D11" s="10"/>
      <x:c r="E11" s="10"/>
      <x:c r="F11" s="10"/>
      <x:c r="G11" s="10"/>
      <x:c r="H11" s="24"/>
    </x:row>
    <x:row r="12" ht="25" customHeight="1">
      <x:c r="A12" s="24"/>
      <x:c r="B12" s="10"/>
      <x:c r="C12" s="10"/>
      <x:c r="D12" s="10"/>
      <x:c r="E12" s="10"/>
      <x:c r="F12" s="10"/>
      <x:c r="G12" s="10"/>
      <x:c r="H12" s="24"/>
    </x:row>
    <x:row r="13" ht="25" customHeight="1">
      <x:c r="A13" s="24"/>
      <x:c r="B13" s="10"/>
      <x:c r="C13" s="10"/>
      <x:c r="D13" s="10"/>
      <x:c r="E13" s="10"/>
      <x:c r="F13" s="10"/>
      <x:c r="G13" s="10"/>
      <x:c r="H13" s="24"/>
    </x:row>
    <x:row r="14" ht="25" customHeight="1">
      <x:c r="A14" s="24"/>
      <x:c r="B14" s="10"/>
      <x:c r="C14" s="10"/>
      <x:c r="D14" s="10"/>
      <x:c r="E14" s="10"/>
      <x:c r="F14" s="10"/>
      <x:c r="G14" s="10"/>
      <x:c r="H14" s="24"/>
    </x:row>
    <x:row r="15" ht="25" customHeight="1">
      <x:c r="A15" s="24"/>
      <x:c r="B15" s="10"/>
      <x:c r="C15" s="10"/>
      <x:c r="D15" s="10"/>
      <x:c r="E15" s="10"/>
      <x:c r="F15" s="10"/>
      <x:c r="G15" s="10"/>
      <x:c r="H15" s="24"/>
    </x:row>
    <x:row r="16" ht="25" customHeight="1">
      <x:c r="A16" s="24"/>
      <x:c r="B16" s="10"/>
      <x:c r="C16" s="10"/>
      <x:c r="D16" s="10"/>
      <x:c r="E16" s="10"/>
      <x:c r="F16" s="10"/>
      <x:c r="G16" s="10"/>
      <x:c r="H16" s="24"/>
    </x:row>
  </x:sheetData>
  <x:mergeCells>
    <x:mergeCell ref="A2:H2"/>
  </x:mergeCells>
  <x:pageMargins left="0.7" right="0.7" top="0.75" bottom="0.75" header="0.3" footer="0.3"/>
</x:worksheet>
</file>